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0305" activeTab="0"/>
  </bookViews>
  <sheets>
    <sheet name="anexa rectificare " sheetId="1" r:id="rId1"/>
  </sheets>
  <externalReferences>
    <externalReference r:id="rId4"/>
    <externalReference r:id="rId5"/>
    <externalReference r:id="rId6"/>
    <externalReference r:id="rId7"/>
    <externalReference r:id="rId8"/>
    <externalReference r:id="rId9"/>
  </externalReferences>
  <definedNames>
    <definedName name="_q1">#REF!</definedName>
    <definedName name="an">#REF!</definedName>
    <definedName name="anre_2001_Query">#REF!</definedName>
    <definedName name="b">'[3]nr de personal 1'!#REF!</definedName>
    <definedName name="CUCU">#REF!</definedName>
    <definedName name="_xlnm.Print_Titles" localSheetId="0">'anexa rectificare '!$9:$14</definedName>
    <definedName name="Interogare1">#REF!</definedName>
    <definedName name="LU">#REF!</definedName>
    <definedName name="SD">#REF!</definedName>
    <definedName name="_xlnm.Print_Area" localSheetId="0">'anexa rectificare '!$A$1:$Q$187</definedName>
  </definedNames>
  <calcPr fullCalcOnLoad="1"/>
</workbook>
</file>

<file path=xl/sharedStrings.xml><?xml version="1.0" encoding="utf-8"?>
<sst xmlns="http://schemas.openxmlformats.org/spreadsheetml/2006/main" count="204" uniqueCount="72">
  <si>
    <t>I</t>
  </si>
  <si>
    <t>Program actualizat</t>
  </si>
  <si>
    <t>II</t>
  </si>
  <si>
    <t>Influenţe</t>
  </si>
  <si>
    <t>III</t>
  </si>
  <si>
    <t>Program rectificat</t>
  </si>
  <si>
    <t>S  U  M  E</t>
  </si>
  <si>
    <t xml:space="preserve">defalcate din taxa pe valoarea adăugată pentru finanţarea cheltuielilor </t>
  </si>
  <si>
    <t>mii lei</t>
  </si>
  <si>
    <t>Nr. crt.</t>
  </si>
  <si>
    <t>Judeţul</t>
  </si>
  <si>
    <t>TOTAL</t>
  </si>
  <si>
    <t>T O T A L</t>
  </si>
  <si>
    <t>ALBA</t>
  </si>
  <si>
    <t>ARAD</t>
  </si>
  <si>
    <t>ARGEŞ</t>
  </si>
  <si>
    <t>BACĂU</t>
  </si>
  <si>
    <t>BIHOR</t>
  </si>
  <si>
    <t>BISTRIŢA-NĂSĂUD</t>
  </si>
  <si>
    <t>BOTOŞANI</t>
  </si>
  <si>
    <t>BRAŞOV</t>
  </si>
  <si>
    <t>BRĂILA</t>
  </si>
  <si>
    <t>BUZĂU</t>
  </si>
  <si>
    <t>CARAŞ-SEVERIN</t>
  </si>
  <si>
    <t>CĂLĂRAŞI</t>
  </si>
  <si>
    <t>CLUJ</t>
  </si>
  <si>
    <t>CONSTANŢA</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</si>
  <si>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</si>
  <si>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</si>
  <si>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</si>
  <si>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</si>
  <si>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</si>
  <si>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</si>
  <si>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</si>
  <si>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</si>
  <si>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</si>
  <si>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</si>
  <si>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</si>
  <si>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</si>
  <si>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</si>
  <si>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</si>
  <si>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</si>
  <si>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</si>
  <si>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</si>
  <si>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</si>
  <si>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</si>
  <si>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</si>
  <si>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</si>
  <si>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</si>
  <si>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 xml:space="preserve">TIMIŞ </t>
  </si>
  <si>
    <t>TULCEA</t>
  </si>
  <si>
    <t>VASLUI</t>
  </si>
  <si>
    <t>VÂLCEA</t>
  </si>
  <si>
    <t>VRANCEA</t>
  </si>
  <si>
    <t>din care</t>
  </si>
  <si>
    <t>învăţământul special şi centrele judeţene de resurse şi asistenţă educaţională</t>
  </si>
  <si>
    <t>hotărâri judecătoreşti pentru plata salariilor învăţământului special şi a centrelor judeţene de resurse şi asistenţă educaţională</t>
  </si>
  <si>
    <t>din care, pentru finanţarea cheltuielilor cu:</t>
  </si>
  <si>
    <t>descentralizate la nivelul judetelor, pe anul 2014</t>
  </si>
  <si>
    <t>cheltuieli cu bunuri şi servicii pt întreţinerea curentă a unitătţlor de învaţământ special şi centrelor judeţene de resurse şi asistenţă educaţională</t>
  </si>
  <si>
    <t xml:space="preserve">salarii, sporuri, indemnizatii si alte drepturi salariale în bani stabilite prin lege, precum și contribuțiile aferente acestora </t>
  </si>
  <si>
    <t>2)</t>
  </si>
  <si>
    <t>3)</t>
  </si>
  <si>
    <r>
      <t>2)</t>
    </r>
    <r>
      <rPr>
        <sz val="10"/>
        <rFont val="Arial"/>
        <family val="2"/>
      </rPr>
      <t xml:space="preserve"> La unităţile de învăţământ special şi centrele de resurse şi asistenţă educaţională  care nu se încadrează în bugetul aprobat, calculat conform reglementărilor legale în vigoare, degrevările parţiale de post/normă prevăzute la alin.(10) al art. 263 din Legea educaţiei naţionale nr. 1/2011,  pot fi de până la 4 ore din normă/post didactic.</t>
    </r>
  </si>
  <si>
    <r>
      <t>3)</t>
    </r>
    <r>
      <rPr>
        <sz val="10"/>
        <rFont val="Arial"/>
        <family val="2"/>
      </rPr>
      <t>Din economiile înregistrate de unităţile de învăţământ special şi centrele de resurse şi asistenţă educaţională la  cheltuieli cu bunuri şi servicii, se pot deconta cheltuieli cu naveta cadrelor didactice, pe perioada cursurilor, în limita distanţei de 50 km, şi în limita sumei de 26 lei/cadru didactic/lună pentru distanţa de 3 km. Pentru distanţele ce depăşesc 3 km, până la 50 km, suma de 26 lei/cadru didactic/lună se suplimentează cu 2 lei pentru fiecare kilometru.</t>
    </r>
  </si>
  <si>
    <t xml:space="preserve">susţinerea sistemului de protecţie a copilului </t>
  </si>
  <si>
    <t>susţinerea centrelor de asistenţă socială a persoanelor cu handicap</t>
  </si>
  <si>
    <t xml:space="preserve">produsele lactate şi de panificaţie şi miere de albine   </t>
  </si>
  <si>
    <t>1)</t>
  </si>
  <si>
    <r>
      <t>1)</t>
    </r>
    <r>
      <rPr>
        <sz val="10"/>
        <color indexed="8"/>
        <rFont val="Calibri"/>
        <family val="2"/>
      </rPr>
      <t xml:space="preserve"> reprezintă limita minimă care poate fi majorată cu sume alocate din suma totală aprobată pe judeţ, fără a afecta finanţarea celorlalte servicii care se asigură din această sumă</t>
    </r>
  </si>
  <si>
    <t>Sume rezervate care se repartizează pe judeţe prin hotărâri ale Guvernului, în baza solicitărilor şi fundamentărilor prezentate de autorităţile administraţiei publice locale</t>
  </si>
  <si>
    <t>Anexa nr.3</t>
  </si>
</sst>
</file>

<file path=xl/styles.xml><?xml version="1.0" encoding="utf-8"?>
<styleSheet xmlns="http://schemas.openxmlformats.org/spreadsheetml/2006/main">
  <numFmts count="1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 \ \ "/>
    <numFmt numFmtId="165" formatCode="General\ \ "/>
    <numFmt numFmtId="166" formatCode="#,##0\ "/>
  </numFmts>
  <fonts count="31">
    <font>
      <sz val="11"/>
      <color indexed="8"/>
      <name val="Calibri"/>
      <family val="2"/>
    </font>
    <font>
      <sz val="10"/>
      <name val="Arial"/>
      <family val="2"/>
    </font>
    <font>
      <b/>
      <sz val="12"/>
      <name val="Arial"/>
      <family val="2"/>
    </font>
    <font>
      <sz val="11"/>
      <name val="Arial"/>
      <family val="2"/>
    </font>
    <font>
      <sz val="10"/>
      <name val="Arial CE"/>
      <family val="2"/>
    </font>
    <font>
      <sz val="12"/>
      <color indexed="8"/>
      <name val="Arial"/>
      <family val="2"/>
    </font>
    <font>
      <sz val="10"/>
      <color indexed="8"/>
      <name val="Arial"/>
      <family val="2"/>
    </font>
    <font>
      <sz val="11"/>
      <color indexed="8"/>
      <name val="Arial"/>
      <family val="2"/>
    </font>
    <font>
      <sz val="8"/>
      <name val="Calibri"/>
      <family val="2"/>
    </font>
    <font>
      <b/>
      <sz val="10"/>
      <name val="Arial"/>
      <family val="2"/>
    </font>
    <font>
      <b/>
      <sz val="7"/>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name val="Arial"/>
      <family val="2"/>
    </font>
    <font>
      <vertAlign val="superscript"/>
      <sz val="10"/>
      <color indexed="8"/>
      <name val="Arial"/>
      <family val="2"/>
    </font>
    <fon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64" fontId="3" fillId="0" borderId="3">
      <alignment/>
      <protection/>
    </xf>
    <xf numFmtId="0" fontId="16"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7" applyNumberFormat="0" applyFill="0" applyAlignment="0" applyProtection="0"/>
    <xf numFmtId="0" fontId="23"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5" fillId="0" borderId="0">
      <alignment/>
      <protection/>
    </xf>
    <xf numFmtId="0" fontId="0" fillId="23" borderId="8" applyNumberFormat="0" applyFont="0" applyAlignment="0" applyProtection="0"/>
    <xf numFmtId="0" fontId="24"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 fillId="24" borderId="0">
      <alignment/>
      <protection/>
    </xf>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cellStyleXfs>
  <cellXfs count="78">
    <xf numFmtId="0" fontId="0" fillId="0" borderId="0" xfId="0" applyAlignment="1">
      <alignment/>
    </xf>
    <xf numFmtId="0" fontId="1" fillId="0" borderId="0" xfId="52">
      <alignment/>
      <protection/>
    </xf>
    <xf numFmtId="0" fontId="1" fillId="0" borderId="0" xfId="52" applyFont="1" applyFill="1" applyAlignment="1">
      <alignment horizontal="right"/>
      <protection/>
    </xf>
    <xf numFmtId="0" fontId="1" fillId="0" borderId="0" xfId="52" applyFill="1">
      <alignment/>
      <protection/>
    </xf>
    <xf numFmtId="0" fontId="3" fillId="0" borderId="0" xfId="52" applyFont="1" applyFill="1" applyAlignment="1">
      <alignment/>
      <protection/>
    </xf>
    <xf numFmtId="0" fontId="2" fillId="0" borderId="0" xfId="52" applyFont="1" applyFill="1" applyBorder="1" applyAlignment="1">
      <alignment horizontal="left" vertical="center"/>
      <protection/>
    </xf>
    <xf numFmtId="2" fontId="3" fillId="0" borderId="0" xfId="52" applyNumberFormat="1" applyFont="1" applyFill="1" applyBorder="1" applyAlignment="1">
      <alignment horizontal="left"/>
      <protection/>
    </xf>
    <xf numFmtId="0" fontId="1" fillId="0" borderId="0" xfId="52" applyFont="1" applyFill="1" applyBorder="1" applyAlignment="1">
      <alignment horizontal="right" vertical="center" wrapText="1"/>
      <protection/>
    </xf>
    <xf numFmtId="0" fontId="1" fillId="0" borderId="0" xfId="52" applyBorder="1">
      <alignment/>
      <protection/>
    </xf>
    <xf numFmtId="0" fontId="1" fillId="0" borderId="0" xfId="52" applyFont="1" applyBorder="1" applyAlignment="1">
      <alignment horizontal="center" vertical="center" wrapText="1"/>
      <protection/>
    </xf>
    <xf numFmtId="0" fontId="1" fillId="0" borderId="11" xfId="52" applyFont="1" applyFill="1" applyBorder="1" applyAlignment="1">
      <alignment horizontal="right" vertical="center" wrapText="1"/>
      <protection/>
    </xf>
    <xf numFmtId="0" fontId="1" fillId="0" borderId="11" xfId="52" applyFont="1" applyBorder="1" applyAlignment="1">
      <alignment horizontal="center" vertical="center" wrapText="1"/>
      <protection/>
    </xf>
    <xf numFmtId="0" fontId="6" fillId="0" borderId="0" xfId="56" applyFont="1" applyFill="1" applyBorder="1" applyAlignment="1" applyProtection="1">
      <alignment/>
      <protection/>
    </xf>
    <xf numFmtId="0" fontId="2" fillId="0" borderId="0" xfId="52" applyFont="1" applyFill="1" applyBorder="1" applyAlignment="1">
      <alignment horizontal="left"/>
      <protection/>
    </xf>
    <xf numFmtId="0" fontId="1" fillId="0" borderId="0" xfId="52" applyFont="1" applyFill="1" applyBorder="1" applyAlignment="1">
      <alignment horizontal="right"/>
      <protection/>
    </xf>
    <xf numFmtId="3" fontId="1" fillId="0" borderId="0" xfId="52" applyNumberFormat="1" applyFont="1" applyFill="1" applyBorder="1" applyAlignment="1">
      <alignment horizontal="right"/>
      <protection/>
    </xf>
    <xf numFmtId="3" fontId="1" fillId="0" borderId="0" xfId="52" applyNumberFormat="1">
      <alignment/>
      <protection/>
    </xf>
    <xf numFmtId="3" fontId="1" fillId="0" borderId="0" xfId="52" applyNumberFormat="1" applyFont="1" applyFill="1" applyBorder="1" applyAlignment="1">
      <alignment horizontal="center"/>
      <protection/>
    </xf>
    <xf numFmtId="165" fontId="6" fillId="0" borderId="0" xfId="56" applyNumberFormat="1" applyFont="1" applyFill="1" applyBorder="1" applyAlignment="1" applyProtection="1">
      <alignment/>
      <protection/>
    </xf>
    <xf numFmtId="0" fontId="1" fillId="0" borderId="0" xfId="52" applyFont="1" applyFill="1" applyBorder="1" applyProtection="1">
      <alignment/>
      <protection locked="0"/>
    </xf>
    <xf numFmtId="0" fontId="1" fillId="0" borderId="0" xfId="52" applyFont="1" applyFill="1" applyBorder="1" applyAlignment="1" applyProtection="1">
      <alignment horizontal="right"/>
      <protection locked="0"/>
    </xf>
    <xf numFmtId="3" fontId="1" fillId="0" borderId="0" xfId="55" applyNumberFormat="1" applyFont="1" applyFill="1" applyBorder="1" applyAlignment="1" applyProtection="1">
      <alignment horizontal="right"/>
      <protection/>
    </xf>
    <xf numFmtId="0" fontId="6" fillId="0" borderId="0" xfId="52" applyFont="1" applyFill="1" applyBorder="1" applyProtection="1">
      <alignment/>
      <protection locked="0"/>
    </xf>
    <xf numFmtId="0" fontId="1" fillId="0" borderId="0" xfId="52" applyFont="1" applyFill="1" applyBorder="1" applyProtection="1">
      <alignment/>
      <protection locked="0"/>
    </xf>
    <xf numFmtId="0" fontId="1" fillId="0" borderId="11" xfId="52" applyFont="1" applyFill="1" applyBorder="1" applyAlignment="1" applyProtection="1">
      <alignment horizontal="right"/>
      <protection locked="0"/>
    </xf>
    <xf numFmtId="3" fontId="1" fillId="0" borderId="11" xfId="55" applyNumberFormat="1" applyFont="1" applyFill="1" applyBorder="1" applyAlignment="1" applyProtection="1">
      <alignment horizontal="right"/>
      <protection/>
    </xf>
    <xf numFmtId="166" fontId="7" fillId="0" borderId="0" xfId="56" applyNumberFormat="1" applyFont="1" applyFill="1" applyBorder="1" applyAlignment="1" applyProtection="1">
      <alignment vertical="center"/>
      <protection/>
    </xf>
    <xf numFmtId="0" fontId="3" fillId="0" borderId="0" xfId="0" applyFont="1" applyFill="1" applyBorder="1" applyAlignment="1" applyProtection="1">
      <alignment horizontal="left" vertical="center" wrapText="1"/>
      <protection locked="0"/>
    </xf>
    <xf numFmtId="0" fontId="3" fillId="0" borderId="0" xfId="52" applyFont="1" applyBorder="1" applyAlignment="1">
      <alignment horizontal="center"/>
      <protection/>
    </xf>
    <xf numFmtId="0" fontId="1" fillId="0" borderId="11" xfId="52" applyBorder="1">
      <alignment/>
      <protection/>
    </xf>
    <xf numFmtId="2" fontId="3" fillId="0" borderId="11" xfId="52" applyNumberFormat="1" applyFont="1" applyFill="1" applyBorder="1" applyAlignment="1">
      <alignment horizontal="left"/>
      <protection/>
    </xf>
    <xf numFmtId="2" fontId="3" fillId="0" borderId="11" xfId="52" applyNumberFormat="1" applyFont="1" applyFill="1" applyBorder="1" applyAlignment="1">
      <alignment horizontal="center"/>
      <protection/>
    </xf>
    <xf numFmtId="0" fontId="9" fillId="0" borderId="0" xfId="52" applyFont="1" applyFill="1" applyBorder="1" applyAlignment="1">
      <alignment horizontal="right"/>
      <protection/>
    </xf>
    <xf numFmtId="3" fontId="9" fillId="0" borderId="0" xfId="52" applyNumberFormat="1" applyFont="1" applyFill="1" applyBorder="1" applyAlignment="1">
      <alignment horizontal="right"/>
      <protection/>
    </xf>
    <xf numFmtId="0" fontId="1" fillId="0" borderId="0" xfId="52" applyFont="1" applyAlignment="1">
      <alignment horizontal="center"/>
      <protection/>
    </xf>
    <xf numFmtId="0" fontId="1" fillId="0" borderId="12" xfId="52" applyFont="1" applyBorder="1" applyAlignment="1">
      <alignment horizontal="center" vertical="center" wrapText="1"/>
      <protection/>
    </xf>
    <xf numFmtId="0" fontId="1" fillId="0" borderId="12" xfId="52" applyFont="1" applyBorder="1" applyAlignment="1">
      <alignment horizontal="center" vertical="center" wrapText="1"/>
      <protection/>
    </xf>
    <xf numFmtId="0" fontId="1" fillId="0" borderId="11" xfId="52" applyFont="1" applyBorder="1" applyAlignment="1">
      <alignment horizontal="center" vertical="center" wrapText="1"/>
      <protection/>
    </xf>
    <xf numFmtId="3" fontId="10" fillId="0" borderId="0" xfId="52" applyNumberFormat="1" applyFont="1" applyFill="1" applyBorder="1" applyAlignment="1">
      <alignment horizontal="right" vertical="top"/>
      <protection/>
    </xf>
    <xf numFmtId="0" fontId="0" fillId="0" borderId="0" xfId="54" applyFont="1" applyAlignment="1">
      <alignment vertical="center" wrapText="1"/>
      <protection/>
    </xf>
    <xf numFmtId="0" fontId="11" fillId="0" borderId="0" xfId="52" applyFont="1" applyAlignment="1">
      <alignment vertical="center" wrapText="1"/>
      <protection/>
    </xf>
    <xf numFmtId="0" fontId="4" fillId="0" borderId="0" xfId="52" applyFont="1" applyBorder="1" applyAlignment="1">
      <alignment horizontal="center"/>
      <protection/>
    </xf>
    <xf numFmtId="0" fontId="3" fillId="0" borderId="0" xfId="52" applyFont="1" applyBorder="1" applyAlignment="1">
      <alignment horizontal="center" vertical="center"/>
      <protection/>
    </xf>
    <xf numFmtId="0" fontId="1" fillId="0" borderId="0" xfId="52" applyFont="1" applyFill="1" applyBorder="1" applyAlignment="1">
      <alignment horizontal="right" vertical="center" wrapText="1"/>
      <protection/>
    </xf>
    <xf numFmtId="0" fontId="1" fillId="0" borderId="11" xfId="52" applyFont="1" applyFill="1" applyBorder="1" applyAlignment="1">
      <alignment horizontal="right" vertical="center" wrapText="1"/>
      <protection/>
    </xf>
    <xf numFmtId="0" fontId="1" fillId="0" borderId="0" xfId="52" applyFont="1" applyBorder="1" applyAlignment="1">
      <alignment horizontal="left"/>
      <protection/>
    </xf>
    <xf numFmtId="0" fontId="1" fillId="0" borderId="13" xfId="52" applyFont="1" applyFill="1" applyBorder="1" applyAlignment="1">
      <alignment horizontal="right" vertical="center" wrapText="1"/>
      <protection/>
    </xf>
    <xf numFmtId="3" fontId="28" fillId="0" borderId="0" xfId="52" applyNumberFormat="1" applyFont="1" applyFill="1" applyBorder="1" applyAlignment="1">
      <alignment horizontal="left"/>
      <protection/>
    </xf>
    <xf numFmtId="0" fontId="1" fillId="0" borderId="0" xfId="0" applyFont="1" applyFill="1" applyBorder="1" applyAlignment="1" applyProtection="1">
      <alignment horizontal="left" vertical="center" wrapText="1"/>
      <protection locked="0"/>
    </xf>
    <xf numFmtId="0" fontId="1" fillId="0" borderId="0" xfId="52" applyFont="1" applyFill="1" applyBorder="1" applyAlignment="1">
      <alignment horizontal="center" vertical="center" wrapText="1"/>
      <protection/>
    </xf>
    <xf numFmtId="0" fontId="1" fillId="0" borderId="11" xfId="52" applyFont="1" applyFill="1" applyBorder="1" applyAlignment="1">
      <alignment horizontal="center" vertical="center" wrapText="1"/>
      <protection/>
    </xf>
    <xf numFmtId="164" fontId="1" fillId="0" borderId="0" xfId="52" applyNumberFormat="1" applyFont="1" applyBorder="1" applyAlignment="1">
      <alignment horizontal="center" vertical="center" wrapText="1"/>
      <protection/>
    </xf>
    <xf numFmtId="164" fontId="1" fillId="0" borderId="11" xfId="52" applyNumberFormat="1" applyFont="1" applyBorder="1" applyAlignment="1">
      <alignment horizontal="center" vertical="center" wrapText="1"/>
      <protection/>
    </xf>
    <xf numFmtId="0" fontId="29" fillId="0" borderId="0" xfId="52" applyFont="1" applyAlignment="1">
      <alignment horizontal="left" vertical="center" wrapText="1"/>
      <protection/>
    </xf>
    <xf numFmtId="0" fontId="11" fillId="0" borderId="0" xfId="52" applyFont="1" applyAlignment="1">
      <alignment horizontal="left" vertical="center" wrapText="1"/>
      <protection/>
    </xf>
    <xf numFmtId="0" fontId="2" fillId="0" borderId="0" xfId="52" applyFont="1" applyFill="1" applyAlignment="1">
      <alignment horizontal="center"/>
      <protection/>
    </xf>
    <xf numFmtId="0" fontId="3" fillId="0" borderId="0" xfId="52" applyFont="1" applyFill="1" applyAlignment="1">
      <alignment horizontal="center"/>
      <protection/>
    </xf>
    <xf numFmtId="0" fontId="3" fillId="0" borderId="0" xfId="52" applyFont="1" applyFill="1" applyAlignment="1">
      <alignment horizontal="center" vertical="center" wrapText="1"/>
      <protection/>
    </xf>
    <xf numFmtId="0" fontId="3" fillId="0" borderId="12" xfId="52" applyFont="1" applyFill="1" applyBorder="1" applyAlignment="1">
      <alignment horizontal="center" vertical="center" wrapText="1"/>
      <protection/>
    </xf>
    <xf numFmtId="0" fontId="3" fillId="0" borderId="0" xfId="52" applyFont="1" applyFill="1" applyBorder="1" applyAlignment="1">
      <alignment horizontal="center" vertical="center" wrapText="1"/>
      <protection/>
    </xf>
    <xf numFmtId="0" fontId="3" fillId="0" borderId="11" xfId="52" applyFont="1" applyFill="1" applyBorder="1" applyAlignment="1">
      <alignment horizontal="center" vertical="center" wrapText="1"/>
      <protection/>
    </xf>
    <xf numFmtId="0" fontId="3" fillId="0" borderId="12" xfId="52" applyFont="1" applyFill="1" applyBorder="1" applyAlignment="1">
      <alignment horizontal="center" vertical="center"/>
      <protection/>
    </xf>
    <xf numFmtId="0" fontId="3" fillId="0" borderId="0" xfId="52" applyFont="1" applyFill="1" applyBorder="1" applyAlignment="1">
      <alignment horizontal="center" vertical="center"/>
      <protection/>
    </xf>
    <xf numFmtId="0" fontId="3" fillId="0" borderId="11" xfId="52" applyFont="1" applyFill="1" applyBorder="1" applyAlignment="1">
      <alignment horizontal="center" vertical="center"/>
      <protection/>
    </xf>
    <xf numFmtId="0" fontId="2" fillId="0" borderId="12" xfId="52" applyFont="1" applyFill="1" applyBorder="1" applyAlignment="1">
      <alignment horizontal="center" vertical="center"/>
      <protection/>
    </xf>
    <xf numFmtId="0" fontId="2" fillId="0" borderId="0" xfId="52" applyFont="1" applyFill="1" applyBorder="1" applyAlignment="1">
      <alignment horizontal="center" vertical="center"/>
      <protection/>
    </xf>
    <xf numFmtId="0" fontId="2" fillId="0" borderId="11" xfId="52" applyFont="1" applyFill="1" applyBorder="1" applyAlignment="1">
      <alignment horizontal="center" vertical="center"/>
      <protection/>
    </xf>
    <xf numFmtId="0" fontId="1" fillId="0" borderId="12" xfId="52" applyFont="1" applyFill="1" applyBorder="1" applyAlignment="1">
      <alignment horizontal="right" vertical="center" wrapText="1"/>
      <protection/>
    </xf>
    <xf numFmtId="0" fontId="1" fillId="0" borderId="0" xfId="52" applyFont="1" applyFill="1" applyBorder="1" applyAlignment="1">
      <alignment horizontal="right" vertical="center" wrapText="1"/>
      <protection/>
    </xf>
    <xf numFmtId="0" fontId="1" fillId="0" borderId="11" xfId="52" applyFont="1" applyFill="1" applyBorder="1" applyAlignment="1">
      <alignment horizontal="right" vertical="center" wrapText="1"/>
      <protection/>
    </xf>
    <xf numFmtId="0" fontId="4" fillId="0" borderId="0" xfId="52" applyFont="1" applyBorder="1" applyAlignment="1">
      <alignment horizontal="center"/>
      <protection/>
    </xf>
    <xf numFmtId="0" fontId="1" fillId="0" borderId="13" xfId="52" applyFont="1" applyBorder="1" applyAlignment="1">
      <alignment horizontal="left"/>
      <protection/>
    </xf>
    <xf numFmtId="0" fontId="1" fillId="0" borderId="12" xfId="52" applyFont="1" applyBorder="1" applyAlignment="1">
      <alignment horizontal="center" vertical="center" wrapText="1"/>
      <protection/>
    </xf>
    <xf numFmtId="0" fontId="1" fillId="0" borderId="11" xfId="52" applyFont="1" applyBorder="1" applyAlignment="1">
      <alignment horizontal="center" vertical="center" wrapText="1"/>
      <protection/>
    </xf>
    <xf numFmtId="2" fontId="1" fillId="0" borderId="11" xfId="52" applyNumberFormat="1" applyFont="1" applyFill="1" applyBorder="1" applyAlignment="1">
      <alignment horizontal="center"/>
      <protection/>
    </xf>
    <xf numFmtId="0" fontId="1" fillId="0" borderId="0" xfId="52" applyFont="1" applyBorder="1" applyAlignment="1">
      <alignment horizontal="center" vertical="center" wrapText="1"/>
      <protection/>
    </xf>
    <xf numFmtId="0" fontId="1" fillId="0" borderId="11" xfId="52" applyFont="1" applyBorder="1" applyAlignment="1">
      <alignment horizontal="center" vertical="center" wrapText="1"/>
      <protection/>
    </xf>
    <xf numFmtId="0" fontId="1" fillId="0" borderId="12" xfId="52" applyFont="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ucu"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rmal 2" xfId="52"/>
    <cellStyle name="Normal 3" xfId="53"/>
    <cellStyle name="Normal 5" xfId="54"/>
    <cellStyle name="Normal_fi" xfId="55"/>
    <cellStyle name="Normal_vp si pop" xfId="56"/>
    <cellStyle name="Note" xfId="57"/>
    <cellStyle name="Output" xfId="58"/>
    <cellStyle name="Percent 2" xfId="59"/>
    <cellStyle name="Percent" xfId="60"/>
    <cellStyle name="s1" xfId="61"/>
    <cellStyle name="Currency" xfId="62"/>
    <cellStyle name="Currency [0]" xfId="63"/>
    <cellStyle name="Title" xfId="64"/>
    <cellStyle name="Total" xfId="65"/>
    <cellStyle name="Comma" xfId="66"/>
    <cellStyle name="Comma [0]"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lecu\lucrari\2003\ANEXE%20LEGE%202003\Fundamentari%20MM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anager\Desktop\INSOTITORI%20HAND\Caiet%20fundamentari%202012\2003\ANEXE%20LEGE%202003\Fundamentari%20MM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lecu\lucrari\Documents%20and%20Settings\Administrator\Desktop\documente\documente\buget\2003%20propuneri\2003%20bug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anager\Desktop\INSOTITORI%20HAND\Caiet%20fundamentari%202012\A1%20DISK\My%20documents\buget%202006\fise%20sd%20din%20tva%20pentru%20parlament\date%20primare%20fis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lecu\lucrari\2002\Anexe%20fundamentare\Buget%202002\A3_21_11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cuperare%20date!!!\Partitia%202\Locale\Lucrari\2013\Anul%202013\Buget%202014\Pentru%20monitorul%20oficial_%20Anexe%20buget%202014\ANEXA%2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nr.4  (2)"/>
      <sheetName val="ajutor social  (3)"/>
      <sheetName val="ajutor social  (2)"/>
      <sheetName val="Anexa prot.soc.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a nr.4  (2)"/>
      <sheetName val="ajutor social  (3)"/>
      <sheetName val="ajutor social  (2)"/>
      <sheetName val="Anexa prot.soc.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get (4)"/>
      <sheetName val="buget (3)"/>
      <sheetName val="buget (2)"/>
      <sheetName val="buget"/>
      <sheetName val="nr de personal"/>
      <sheetName val="nr de personal paunica"/>
      <sheetName val="nr de personal 1"/>
      <sheetName val="bugetsi pers redus cu 7000"/>
      <sheetName val="centralizatorMEC "/>
      <sheetName val="situatie comparativa"/>
      <sheetName val="situatie comparativa sindicat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e primare"/>
      <sheetName val="Anexa nr.6 2005"/>
      <sheetName val="Anexa nr.6"/>
      <sheetName val="Anexa nr.7 2005"/>
      <sheetName val="Anexa nr.7"/>
      <sheetName val="Anexa 19"/>
      <sheetName val="Anexa 20"/>
      <sheetName val="Comp ech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 3-2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exa 4 "/>
    </sheetNames>
    <sheetDataSet>
      <sheetData sheetId="0">
        <row r="21">
          <cell r="F21">
            <v>10759</v>
          </cell>
          <cell r="H21">
            <v>11661</v>
          </cell>
          <cell r="J21">
            <v>7157</v>
          </cell>
        </row>
        <row r="26">
          <cell r="F26">
            <v>10501</v>
          </cell>
          <cell r="H26">
            <v>3860</v>
          </cell>
          <cell r="J26">
            <v>9031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Z187"/>
  <sheetViews>
    <sheetView tabSelected="1" view="pageBreakPreview" zoomScale="83" zoomScaleSheetLayoutView="83" zoomScalePageLayoutView="0" workbookViewId="0" topLeftCell="A1">
      <selection activeCell="AB14" sqref="AB14"/>
    </sheetView>
  </sheetViews>
  <sheetFormatPr defaultColWidth="9.140625" defaultRowHeight="15"/>
  <cols>
    <col min="1" max="1" width="5.8515625" style="1" customWidth="1"/>
    <col min="2" max="2" width="32.57421875" style="1" customWidth="1"/>
    <col min="3" max="3" width="4.28125" style="1" customWidth="1"/>
    <col min="4" max="4" width="13.421875" style="1" customWidth="1"/>
    <col min="5" max="5" width="15.28125" style="1" customWidth="1"/>
    <col min="6" max="6" width="4.00390625" style="1" customWidth="1"/>
    <col min="7" max="7" width="14.8515625" style="1" customWidth="1"/>
    <col min="8" max="8" width="3.8515625" style="1" customWidth="1"/>
    <col min="9" max="9" width="16.28125" style="1" customWidth="1"/>
    <col min="10" max="10" width="3.57421875" style="1" customWidth="1"/>
    <col min="11" max="11" width="19.8515625" style="1" customWidth="1"/>
    <col min="12" max="12" width="3.00390625" style="1" customWidth="1"/>
    <col min="13" max="13" width="17.140625" style="1" customWidth="1"/>
    <col min="14" max="14" width="3.00390625" style="1" customWidth="1"/>
    <col min="15" max="15" width="21.7109375" style="1" customWidth="1"/>
    <col min="16" max="16" width="4.57421875" style="1" customWidth="1"/>
    <col min="17" max="17" width="21.57421875" style="1" customWidth="1"/>
    <col min="18" max="18" width="3.8515625" style="1" customWidth="1"/>
    <col min="19" max="16384" width="9.140625" style="1" customWidth="1"/>
  </cols>
  <sheetData>
    <row r="1" ht="14.25" customHeight="1">
      <c r="Q1" s="34" t="s">
        <v>71</v>
      </c>
    </row>
    <row r="2" spans="1:2" ht="12.75">
      <c r="A2" s="2" t="s">
        <v>0</v>
      </c>
      <c r="B2" s="3" t="s">
        <v>1</v>
      </c>
    </row>
    <row r="3" spans="1:2" ht="12.75">
      <c r="A3" s="2" t="s">
        <v>2</v>
      </c>
      <c r="B3" s="3" t="s">
        <v>3</v>
      </c>
    </row>
    <row r="4" spans="1:2" ht="12.75">
      <c r="A4" s="2" t="s">
        <v>4</v>
      </c>
      <c r="B4" s="3" t="s">
        <v>5</v>
      </c>
    </row>
    <row r="5" spans="1:17" ht="16.5" customHeight="1">
      <c r="A5" s="55" t="s">
        <v>6</v>
      </c>
      <c r="B5" s="55"/>
      <c r="C5" s="55"/>
      <c r="D5" s="55"/>
      <c r="E5" s="55"/>
      <c r="F5" s="55"/>
      <c r="G5" s="55"/>
      <c r="H5" s="55"/>
      <c r="I5" s="55"/>
      <c r="J5" s="55"/>
      <c r="K5" s="55"/>
      <c r="L5" s="55"/>
      <c r="M5" s="55"/>
      <c r="N5" s="55"/>
      <c r="O5" s="55"/>
      <c r="P5" s="55"/>
      <c r="Q5" s="55"/>
    </row>
    <row r="6" spans="1:17" ht="14.25">
      <c r="A6" s="56" t="s">
        <v>7</v>
      </c>
      <c r="B6" s="56"/>
      <c r="C6" s="56"/>
      <c r="D6" s="56"/>
      <c r="E6" s="56"/>
      <c r="F6" s="56"/>
      <c r="G6" s="56"/>
      <c r="H6" s="56"/>
      <c r="I6" s="56"/>
      <c r="J6" s="56"/>
      <c r="K6" s="56"/>
      <c r="L6" s="56"/>
      <c r="M6" s="56"/>
      <c r="N6" s="56"/>
      <c r="O6" s="56"/>
      <c r="P6" s="56"/>
      <c r="Q6" s="56"/>
    </row>
    <row r="7" spans="1:17" ht="20.25" customHeight="1">
      <c r="A7" s="57" t="s">
        <v>58</v>
      </c>
      <c r="B7" s="57"/>
      <c r="C7" s="57"/>
      <c r="D7" s="57"/>
      <c r="E7" s="57"/>
      <c r="F7" s="57"/>
      <c r="G7" s="57"/>
      <c r="H7" s="57"/>
      <c r="I7" s="57"/>
      <c r="J7" s="57"/>
      <c r="K7" s="57"/>
      <c r="L7" s="57"/>
      <c r="M7" s="57"/>
      <c r="N7" s="57"/>
      <c r="O7" s="57"/>
      <c r="P7" s="57"/>
      <c r="Q7" s="57"/>
    </row>
    <row r="8" spans="1:17" ht="14.25">
      <c r="A8" s="4"/>
      <c r="B8" s="4"/>
      <c r="C8" s="4"/>
      <c r="D8" s="4"/>
      <c r="E8" s="4"/>
      <c r="F8" s="4"/>
      <c r="G8" s="4"/>
      <c r="H8" s="4"/>
      <c r="I8" s="4"/>
      <c r="J8" s="4"/>
      <c r="K8" s="4"/>
      <c r="L8" s="4"/>
      <c r="M8" s="4"/>
      <c r="N8" s="4"/>
      <c r="O8" s="4"/>
      <c r="P8" s="4"/>
      <c r="Q8" s="4"/>
    </row>
    <row r="9" spans="1:17" ht="15.75">
      <c r="A9" s="5"/>
      <c r="B9" s="5"/>
      <c r="C9" s="5"/>
      <c r="D9" s="6"/>
      <c r="E9" s="6"/>
      <c r="F9" s="6"/>
      <c r="G9" s="6"/>
      <c r="H9" s="6"/>
      <c r="I9" s="6"/>
      <c r="J9" s="6"/>
      <c r="K9" s="30"/>
      <c r="L9" s="30"/>
      <c r="M9" s="30"/>
      <c r="N9" s="30"/>
      <c r="O9" s="30"/>
      <c r="P9" s="30"/>
      <c r="Q9" s="31" t="s">
        <v>8</v>
      </c>
    </row>
    <row r="10" spans="1:26" ht="16.5" customHeight="1">
      <c r="A10" s="58" t="s">
        <v>9</v>
      </c>
      <c r="B10" s="61" t="s">
        <v>10</v>
      </c>
      <c r="C10" s="64"/>
      <c r="D10" s="67" t="s">
        <v>11</v>
      </c>
      <c r="E10" s="46"/>
      <c r="F10" s="46"/>
      <c r="G10" s="46"/>
      <c r="H10" s="46"/>
      <c r="I10" s="46"/>
      <c r="J10" s="46"/>
      <c r="K10" s="71" t="s">
        <v>57</v>
      </c>
      <c r="L10" s="71"/>
      <c r="M10" s="71"/>
      <c r="N10" s="71"/>
      <c r="O10" s="71"/>
      <c r="P10" s="71"/>
      <c r="Q10" s="71"/>
      <c r="W10" s="70"/>
      <c r="X10" s="70"/>
      <c r="Y10" s="70"/>
      <c r="Z10" s="70"/>
    </row>
    <row r="11" spans="1:26" ht="16.5" customHeight="1">
      <c r="A11" s="59"/>
      <c r="B11" s="62"/>
      <c r="C11" s="65"/>
      <c r="D11" s="68"/>
      <c r="E11" s="49" t="s">
        <v>65</v>
      </c>
      <c r="F11" s="42"/>
      <c r="G11" s="49" t="s">
        <v>66</v>
      </c>
      <c r="H11" s="42"/>
      <c r="I11" s="51" t="s">
        <v>67</v>
      </c>
      <c r="J11" s="7"/>
      <c r="K11" s="45"/>
      <c r="L11" s="45"/>
      <c r="M11" s="45"/>
      <c r="N11" s="45"/>
      <c r="O11" s="45"/>
      <c r="P11" s="45"/>
      <c r="Q11" s="45"/>
      <c r="W11" s="41"/>
      <c r="X11" s="41"/>
      <c r="Y11" s="41"/>
      <c r="Z11" s="41"/>
    </row>
    <row r="12" spans="1:26" ht="12.75" customHeight="1">
      <c r="A12" s="59"/>
      <c r="B12" s="62"/>
      <c r="C12" s="65"/>
      <c r="D12" s="68"/>
      <c r="E12" s="49"/>
      <c r="F12" s="43"/>
      <c r="G12" s="49"/>
      <c r="H12" s="43"/>
      <c r="I12" s="51"/>
      <c r="J12" s="7"/>
      <c r="K12" s="75" t="s">
        <v>55</v>
      </c>
      <c r="L12" s="28"/>
      <c r="M12" s="74" t="s">
        <v>54</v>
      </c>
      <c r="N12" s="74"/>
      <c r="O12" s="74"/>
      <c r="P12" s="74"/>
      <c r="Q12" s="74"/>
      <c r="W12" s="8"/>
      <c r="X12" s="8"/>
      <c r="Y12" s="8"/>
      <c r="Z12" s="8"/>
    </row>
    <row r="13" spans="1:17" ht="29.25" customHeight="1">
      <c r="A13" s="59"/>
      <c r="B13" s="62"/>
      <c r="C13" s="65"/>
      <c r="D13" s="68"/>
      <c r="E13" s="49"/>
      <c r="F13" s="43"/>
      <c r="G13" s="49"/>
      <c r="H13" s="43"/>
      <c r="I13" s="51"/>
      <c r="J13" s="7"/>
      <c r="K13" s="75"/>
      <c r="L13" s="9"/>
      <c r="M13" s="72" t="s">
        <v>60</v>
      </c>
      <c r="N13" s="35"/>
      <c r="O13" s="72" t="s">
        <v>59</v>
      </c>
      <c r="P13" s="36"/>
      <c r="Q13" s="77" t="s">
        <v>56</v>
      </c>
    </row>
    <row r="14" spans="1:17" ht="102" customHeight="1">
      <c r="A14" s="60"/>
      <c r="B14" s="63"/>
      <c r="C14" s="66"/>
      <c r="D14" s="69"/>
      <c r="E14" s="50"/>
      <c r="F14" s="44"/>
      <c r="G14" s="50"/>
      <c r="H14" s="44"/>
      <c r="I14" s="52"/>
      <c r="J14" s="10"/>
      <c r="K14" s="76"/>
      <c r="L14" s="11"/>
      <c r="M14" s="73"/>
      <c r="N14" s="11"/>
      <c r="O14" s="73"/>
      <c r="P14" s="37"/>
      <c r="Q14" s="76"/>
    </row>
    <row r="15" spans="1:21" ht="15.75">
      <c r="A15" s="12"/>
      <c r="B15" s="13" t="s">
        <v>12</v>
      </c>
      <c r="C15" s="32" t="s">
        <v>0</v>
      </c>
      <c r="D15" s="33">
        <f aca="true" t="shared" si="0" ref="D15:E17">SUM(D19+D23+D27+D31+D35+D39+D43+D47+D51+D55+D59+D63+D67+D71+D75+D79+D83+D87+D91+D95+D99+D103+D107+D111+D115+D119+D123+D127+D131+D135+D139+D143+D147+D151+D155+D159+D163+D167+D171+D175+D179+D182)</f>
        <v>2056775</v>
      </c>
      <c r="E15" s="33">
        <f t="shared" si="0"/>
        <v>558498</v>
      </c>
      <c r="F15" s="47" t="s">
        <v>68</v>
      </c>
      <c r="G15" s="33">
        <f>SUM(G19+G23+G27+G31+G35+G39+G43+G47+G51+G55+G59+G63+G67+G71+G75+G79+G83+G87+G91+G95+G99+G103+G107+G111+G115+G119+G123+G127+G131+G135+G139+G143+G147+G151+G155+G159+G163+G167+G171+G175+G179+G182)</f>
        <v>347408</v>
      </c>
      <c r="H15" s="47" t="s">
        <v>68</v>
      </c>
      <c r="I15" s="33">
        <f>SUM(I19+I23+I27+I31+I35+I39+I43+I47+I51+I55+I59+I63+I67+I71+I75+I79+I83+I87+I91+I95+I99+I103+I107+I111+I115+I119+I123+I127+I131+I135+I139+I143+I147+I151+I155+I159+I163+I167+I171+I175+I179+I182)</f>
        <v>403123</v>
      </c>
      <c r="J15" s="33"/>
      <c r="K15" s="33">
        <f>SUM(K19+K23+K27+K31+K35+K39+K43+K47+K51+K55+K59+K63+K67+K71+K75+K79+K83+K87+K91+K95+K99+K103+K107+K111+K115+K119+K123+K127+K131+K135+K139+K143+K147+K151+K155+K159+K163+K167+K171+K175+K179+K182)</f>
        <v>503915</v>
      </c>
      <c r="L15" s="33"/>
      <c r="M15" s="33">
        <f>SUM(M19+M23+M27+M31+M35+M39+M43+M47+M51+M55+M59+M63+M67+M71+M75+M79+M83+M87+M91+M95+M99+M103+M107+M111+M115+M119+M123+M127+M131+M135+M139+M143+M147+M151+M155+M159+M163+M167+M171+M175+M179+M182)</f>
        <v>407091</v>
      </c>
      <c r="N15" s="38" t="s">
        <v>61</v>
      </c>
      <c r="O15" s="33">
        <f>SUM(O19+O23+O27+O31+O35+O39+O43+O47+O51+O55+O59+O63+O67+O71+O75+O79+O83+O87+O91+O95+O99+O103+O107+O111+O115+O119+O123+O127+O131+O135+O139+O143+O147+O151+O155+O159+O163+O167+O171+O175+O179+O182)</f>
        <v>56773</v>
      </c>
      <c r="P15" s="38" t="s">
        <v>62</v>
      </c>
      <c r="Q15" s="33">
        <f>SUM(Q19+Q23+Q27+Q31+Q35+Q39+Q43+Q47+Q51+Q55+Q59+Q63+Q67+Q71+Q75+Q79+Q83+Q87+Q91+Q95+Q99+Q103+Q107+Q111+Q115+Q119+Q123+Q127+Q131+Q135+Q139+Q143+Q147+Q151+Q155+Q159+Q163+Q167+Q171+Q175+Q179+Q182)</f>
        <v>40051</v>
      </c>
      <c r="R15" s="33"/>
      <c r="S15" s="33"/>
      <c r="T15" s="16"/>
      <c r="U15" s="16"/>
    </row>
    <row r="16" spans="1:20" ht="15.75">
      <c r="A16" s="12"/>
      <c r="B16" s="13"/>
      <c r="C16" s="32" t="s">
        <v>2</v>
      </c>
      <c r="D16" s="33">
        <f t="shared" si="0"/>
        <v>9909</v>
      </c>
      <c r="E16" s="33">
        <f t="shared" si="0"/>
        <v>0</v>
      </c>
      <c r="F16" s="33"/>
      <c r="G16" s="33">
        <f>SUM(G20+G24+G28+G32+G36+G40+G44+G48+G52+G56+G60+G64+G68+G72+G76+G80+G84+G88+G92+G96+G100+G104+G108+G112+G116+G120+G124+G128+G132+G136+G140+G144+G148+G152+G156+G160+G164+G168+G172+G176+G180+G183)</f>
        <v>0</v>
      </c>
      <c r="H16" s="33"/>
      <c r="I16" s="33">
        <f>SUM(I20+I24+I28+I32+I36+I40+I44+I48+I52+I56+I60+I64+I68+I72+I76+I80+I84+I88+I92+I96+I100+I104+I108+I112+I116+I120+I124+I128+I132+I136+I140+I144+I148+I152+I156+I160+I164+I168+I172+I176+I180+I183)</f>
        <v>0</v>
      </c>
      <c r="J16" s="33"/>
      <c r="K16" s="33">
        <f>SUM(K20+K24+K28+K32+K36+K40+K44+K48+K52+K56+K60+K64+K68+K72+K76+K80+K84+K88+K92+K96+K100+K104+K108+K112+K116+K120+K124+K128+K132+K136+K140+K144+K148+K152+K156+K160+K164+K168+K172+K176+K180+K183)</f>
        <v>9909</v>
      </c>
      <c r="L16" s="33"/>
      <c r="M16" s="33">
        <f>SUM(M20+M24+M28+M32+M36+M40+M44+M48+M52+M56+M60+M64+M68+M72+M76+M80+M84+M88+M92+M96+M100+M104+M108+M112+M116+M120+M124+M128+M132+M136+M140+M144+M148+M152+M156+M160+M164+M168+M172+M176+M180+M183)</f>
        <v>0</v>
      </c>
      <c r="N16" s="38"/>
      <c r="O16" s="33">
        <f>SUM(O20+O24+O28+O32+O36+O40+O44+O48+O52+O56+O60+O64+O68+O72+O76+O80+O84+O88+O92+O96+O100+O104+O108+O112+O116+O120+O124+O128+O132+O136+O140+O144+O148+O152+O156+O160+O164+O168+O172+O176+O180+O183)</f>
        <v>0</v>
      </c>
      <c r="P16" s="38"/>
      <c r="Q16" s="33">
        <f>SUM(Q20+Q24+Q28+Q32+Q36+Q40+Q44+Q48+Q52+Q56+Q60+Q64+Q68+Q72+Q76+Q80+Q84+Q88+Q92+Q96+Q100+Q104+Q108+Q112+Q116+Q120+Q124+Q128+Q132+Q136+Q140+Q144+Q148+Q152+Q156+Q160+Q164+Q168+Q172+Q176+Q180+Q183)</f>
        <v>9909</v>
      </c>
      <c r="T16" s="16"/>
    </row>
    <row r="17" spans="1:20" ht="15.75">
      <c r="A17" s="12"/>
      <c r="B17" s="13"/>
      <c r="C17" s="32" t="s">
        <v>4</v>
      </c>
      <c r="D17" s="33">
        <f t="shared" si="0"/>
        <v>2066684</v>
      </c>
      <c r="E17" s="33">
        <f t="shared" si="0"/>
        <v>558498</v>
      </c>
      <c r="F17" s="33"/>
      <c r="G17" s="33">
        <f>SUM(G21+G25+G29+G33+G37+G41+G45+G49+G53+G57+G61+G65+G69+G73+G77+G81+G85+G89+G93+G97+G101+G105+G109+G113+G117+G121+G125+G129+G133+G137+G141+G145+G149+G153+G157+G161+G165+G169+G173+G177+G181+G184)</f>
        <v>347408</v>
      </c>
      <c r="H17" s="33"/>
      <c r="I17" s="33">
        <f>SUM(I21+I25+I29+I33+I37+I41+I45+I49+I53+I57+I61+I65+I69+I73+I77+I81+I85+I89+I93+I97+I101+I105+I109+I113+I117+I121+I125+I129+I133+I137+I141+I145+I149+I153+I157+I161+I165+I169+I173+I177+I181+I184)</f>
        <v>403123</v>
      </c>
      <c r="J17" s="33"/>
      <c r="K17" s="33">
        <f>SUM(K21+K25+K29+K33+K37+K41+K45+K49+K53+K57+K61+K65+K69+K73+K77+K81+K85+K89+K93+K97+K101+K105+K109+K113+K117+K121+K125+K129+K133+K137+K141+K145+K149+K153+K157+K161+K165+K169+K173+K177+K181+K184)</f>
        <v>513824</v>
      </c>
      <c r="L17" s="33"/>
      <c r="M17" s="33">
        <f>SUM(M21+M25+M29+M33+M37+M41+M45+M49+M53+M57+M61+M65+M69+M73+M77+M81+M85+M89+M93+M97+M101+M105+M109+M113+M117+M121+M125+M129+M133+M137+M141+M145+M149+M153+M157+M161+M165+M169+M173+M177+M181+M184)</f>
        <v>407091</v>
      </c>
      <c r="N17" s="38" t="s">
        <v>61</v>
      </c>
      <c r="O17" s="33">
        <f>SUM(O21+O25+O29+O33+O37+O41+O45+O49+O53+O57+O61+O65+O69+O73+O77+O81+O85+O89+O93+O97+O101+O105+O109+O113+O117+O121+O125+O129+O133+O137+O141+O145+O149+O153+O157+O161+O165+O169+O173+O177+O181+O184)</f>
        <v>56773</v>
      </c>
      <c r="P17" s="38" t="s">
        <v>62</v>
      </c>
      <c r="Q17" s="33">
        <f>SUM(Q21+Q25+Q29+Q33+Q37+Q41+Q45+Q49+Q53+Q57+Q61+Q65+Q69+Q73+Q77+Q81+Q85+Q89+Q93+Q97+Q101+Q105+Q109+Q113+Q117+Q121+Q125+Q129+Q133+Q137+Q141+Q145+Q149+Q153+Q157+Q161+Q165+Q169+Q173+Q177+Q181+Q184)</f>
        <v>49960</v>
      </c>
      <c r="R17" s="17"/>
      <c r="T17" s="16"/>
    </row>
    <row r="18" spans="1:17" ht="15.75">
      <c r="A18" s="12"/>
      <c r="B18" s="13"/>
      <c r="C18" s="14"/>
      <c r="D18" s="15"/>
      <c r="E18" s="15"/>
      <c r="F18" s="15"/>
      <c r="G18" s="15"/>
      <c r="H18" s="15"/>
      <c r="I18" s="15"/>
      <c r="J18" s="15"/>
      <c r="K18" s="15"/>
      <c r="L18" s="15"/>
      <c r="M18" s="15"/>
      <c r="N18" s="15"/>
      <c r="O18" s="15"/>
      <c r="P18" s="15"/>
      <c r="Q18" s="15"/>
    </row>
    <row r="19" spans="1:23" ht="12.75">
      <c r="A19" s="18">
        <v>1</v>
      </c>
      <c r="B19" s="19" t="s">
        <v>13</v>
      </c>
      <c r="C19" s="20" t="s">
        <v>0</v>
      </c>
      <c r="D19" s="21">
        <f>38662+K19</f>
        <v>45985</v>
      </c>
      <c r="E19" s="21">
        <f>'[6]Anexa 4 '!F21</f>
        <v>10759</v>
      </c>
      <c r="F19" s="21"/>
      <c r="G19" s="21">
        <f>'[6]Anexa 4 '!H21</f>
        <v>11661</v>
      </c>
      <c r="H19" s="21"/>
      <c r="I19" s="21">
        <f>'[6]Anexa 4 '!J21</f>
        <v>7157</v>
      </c>
      <c r="J19" s="21"/>
      <c r="K19" s="21">
        <f>M19+O19+Q19</f>
        <v>7323</v>
      </c>
      <c r="L19" s="21"/>
      <c r="M19" s="21">
        <v>6355</v>
      </c>
      <c r="N19" s="21"/>
      <c r="O19" s="21">
        <v>636</v>
      </c>
      <c r="P19" s="21"/>
      <c r="Q19" s="21">
        <v>332</v>
      </c>
      <c r="S19" s="16"/>
      <c r="T19" s="16"/>
      <c r="U19" s="16"/>
      <c r="V19" s="16"/>
      <c r="W19" s="16"/>
    </row>
    <row r="20" spans="1:23" ht="12.75">
      <c r="A20" s="18"/>
      <c r="B20" s="19"/>
      <c r="C20" s="20" t="s">
        <v>2</v>
      </c>
      <c r="D20" s="21">
        <f>K20</f>
        <v>73</v>
      </c>
      <c r="E20" s="21"/>
      <c r="F20" s="21"/>
      <c r="G20" s="21"/>
      <c r="H20" s="21"/>
      <c r="I20" s="21"/>
      <c r="J20" s="21"/>
      <c r="K20" s="21">
        <f>M20+O20+Q20</f>
        <v>73</v>
      </c>
      <c r="L20" s="21"/>
      <c r="M20" s="21"/>
      <c r="N20" s="21"/>
      <c r="O20" s="21"/>
      <c r="P20" s="21"/>
      <c r="Q20" s="21">
        <v>73</v>
      </c>
      <c r="S20" s="16"/>
      <c r="U20" s="16"/>
      <c r="W20" s="16"/>
    </row>
    <row r="21" spans="1:23" ht="12.75">
      <c r="A21" s="18"/>
      <c r="B21" s="19"/>
      <c r="C21" s="20" t="s">
        <v>4</v>
      </c>
      <c r="D21" s="21">
        <f>SUM(D19+D20)</f>
        <v>46058</v>
      </c>
      <c r="E21" s="21">
        <f>SUM(E19:E20)</f>
        <v>10759</v>
      </c>
      <c r="F21" s="21"/>
      <c r="G21" s="21">
        <f>SUM(G19:G20)</f>
        <v>11661</v>
      </c>
      <c r="H21" s="21"/>
      <c r="I21" s="21">
        <f>SUM(I19:I20)</f>
        <v>7157</v>
      </c>
      <c r="J21" s="21"/>
      <c r="K21" s="21">
        <f>SUM(K19+K20)</f>
        <v>7396</v>
      </c>
      <c r="L21" s="21"/>
      <c r="M21" s="21">
        <f>SUM(M19+M20)</f>
        <v>6355</v>
      </c>
      <c r="N21" s="21"/>
      <c r="O21" s="21">
        <f>SUM(O19+O20)</f>
        <v>636</v>
      </c>
      <c r="P21" s="21"/>
      <c r="Q21" s="21">
        <f>SUM(Q19+Q20)</f>
        <v>405</v>
      </c>
      <c r="S21" s="16"/>
      <c r="U21" s="16"/>
      <c r="W21" s="16"/>
    </row>
    <row r="22" spans="1:23" ht="12.75">
      <c r="A22" s="18"/>
      <c r="B22" s="19"/>
      <c r="C22" s="20"/>
      <c r="D22" s="21"/>
      <c r="E22" s="21"/>
      <c r="F22" s="21"/>
      <c r="G22" s="21"/>
      <c r="H22" s="21"/>
      <c r="I22" s="21"/>
      <c r="J22" s="21"/>
      <c r="K22" s="21"/>
      <c r="L22" s="21"/>
      <c r="M22" s="21"/>
      <c r="N22" s="21"/>
      <c r="O22" s="21"/>
      <c r="P22" s="21"/>
      <c r="Q22" s="21"/>
      <c r="S22" s="16"/>
      <c r="U22" s="16"/>
      <c r="W22" s="16"/>
    </row>
    <row r="23" spans="1:23" ht="12.75">
      <c r="A23" s="18">
        <v>2</v>
      </c>
      <c r="B23" s="19" t="s">
        <v>14</v>
      </c>
      <c r="C23" s="20" t="s">
        <v>0</v>
      </c>
      <c r="D23" s="21">
        <f>29004+K23</f>
        <v>42749</v>
      </c>
      <c r="E23" s="21">
        <f>'[6]Anexa 4 '!F26</f>
        <v>10501</v>
      </c>
      <c r="F23" s="21"/>
      <c r="G23" s="21">
        <f>'[6]Anexa 4 '!H26</f>
        <v>3860</v>
      </c>
      <c r="H23" s="21"/>
      <c r="I23" s="21">
        <f>'[6]Anexa 4 '!J26</f>
        <v>9031</v>
      </c>
      <c r="J23" s="21"/>
      <c r="K23" s="21">
        <f>M23+O23+Q23</f>
        <v>13745</v>
      </c>
      <c r="L23" s="21"/>
      <c r="M23" s="21">
        <v>11009</v>
      </c>
      <c r="N23" s="21"/>
      <c r="O23" s="21">
        <v>1787</v>
      </c>
      <c r="P23" s="21"/>
      <c r="Q23" s="21">
        <v>949</v>
      </c>
      <c r="S23" s="16"/>
      <c r="U23" s="16"/>
      <c r="W23" s="16"/>
    </row>
    <row r="24" spans="1:23" ht="12.75">
      <c r="A24" s="18"/>
      <c r="B24" s="19"/>
      <c r="C24" s="20" t="s">
        <v>2</v>
      </c>
      <c r="D24" s="21">
        <f>K24</f>
        <v>1070</v>
      </c>
      <c r="E24" s="21"/>
      <c r="F24" s="21"/>
      <c r="G24" s="21"/>
      <c r="H24" s="21"/>
      <c r="I24" s="21"/>
      <c r="J24" s="21"/>
      <c r="K24" s="21">
        <f>M24+O24+Q24</f>
        <v>1070</v>
      </c>
      <c r="L24" s="21"/>
      <c r="M24" s="21"/>
      <c r="N24" s="21"/>
      <c r="O24" s="21"/>
      <c r="P24" s="21"/>
      <c r="Q24" s="21">
        <v>1070</v>
      </c>
      <c r="S24" s="16"/>
      <c r="T24" s="16"/>
      <c r="U24" s="16"/>
      <c r="W24" s="16"/>
    </row>
    <row r="25" spans="1:23" ht="12.75">
      <c r="A25" s="18"/>
      <c r="B25" s="19"/>
      <c r="C25" s="20" t="s">
        <v>4</v>
      </c>
      <c r="D25" s="21">
        <f>SUM(D23+D24)</f>
        <v>43819</v>
      </c>
      <c r="E25" s="21">
        <f>SUM(E23:E24)</f>
        <v>10501</v>
      </c>
      <c r="F25" s="21"/>
      <c r="G25" s="21">
        <f>SUM(G23:G24)</f>
        <v>3860</v>
      </c>
      <c r="H25" s="21"/>
      <c r="I25" s="21">
        <f>SUM(I23:I24)</f>
        <v>9031</v>
      </c>
      <c r="J25" s="21"/>
      <c r="K25" s="21">
        <f>SUM(K23+K24)</f>
        <v>14815</v>
      </c>
      <c r="L25" s="21"/>
      <c r="M25" s="21">
        <f>SUM(M23+M24)</f>
        <v>11009</v>
      </c>
      <c r="N25" s="21"/>
      <c r="O25" s="21">
        <f>SUM(O23+O24)</f>
        <v>1787</v>
      </c>
      <c r="P25" s="21"/>
      <c r="Q25" s="21">
        <f>SUM(Q23+Q24)</f>
        <v>2019</v>
      </c>
      <c r="S25" s="16"/>
      <c r="U25" s="16"/>
      <c r="W25" s="16"/>
    </row>
    <row r="26" spans="1:23" ht="12.75">
      <c r="A26" s="18"/>
      <c r="B26" s="19"/>
      <c r="C26" s="20"/>
      <c r="D26" s="21"/>
      <c r="E26" s="21"/>
      <c r="F26" s="21"/>
      <c r="G26" s="21"/>
      <c r="H26" s="21"/>
      <c r="I26" s="21"/>
      <c r="J26" s="21"/>
      <c r="K26" s="21"/>
      <c r="L26" s="21"/>
      <c r="M26" s="21"/>
      <c r="N26" s="21"/>
      <c r="O26" s="21"/>
      <c r="P26" s="21"/>
      <c r="Q26" s="21"/>
      <c r="S26" s="16"/>
      <c r="U26" s="16"/>
      <c r="W26" s="16"/>
    </row>
    <row r="27" spans="1:23" ht="12.75">
      <c r="A27" s="18">
        <v>3</v>
      </c>
      <c r="B27" s="19" t="s">
        <v>15</v>
      </c>
      <c r="C27" s="20" t="s">
        <v>0</v>
      </c>
      <c r="D27" s="21">
        <f>47123+K27</f>
        <v>58923</v>
      </c>
      <c r="E27" s="21">
        <v>16676</v>
      </c>
      <c r="F27" s="21"/>
      <c r="G27" s="21">
        <v>10321</v>
      </c>
      <c r="H27" s="21"/>
      <c r="I27" s="21">
        <v>12756</v>
      </c>
      <c r="J27" s="21"/>
      <c r="K27" s="21">
        <f>M27+O27+Q27</f>
        <v>11800</v>
      </c>
      <c r="L27" s="21"/>
      <c r="M27" s="21">
        <v>10039</v>
      </c>
      <c r="N27" s="21"/>
      <c r="O27" s="21">
        <v>1094</v>
      </c>
      <c r="P27" s="21"/>
      <c r="Q27" s="21">
        <v>667</v>
      </c>
      <c r="S27" s="16"/>
      <c r="U27" s="16"/>
      <c r="W27" s="16"/>
    </row>
    <row r="28" spans="1:23" ht="12.75">
      <c r="A28" s="18"/>
      <c r="B28" s="19"/>
      <c r="C28" s="20" t="s">
        <v>2</v>
      </c>
      <c r="D28" s="21">
        <f>K28</f>
        <v>319</v>
      </c>
      <c r="E28" s="21"/>
      <c r="F28" s="21"/>
      <c r="G28" s="21"/>
      <c r="H28" s="21"/>
      <c r="I28" s="21"/>
      <c r="J28" s="21"/>
      <c r="K28" s="21">
        <f>M28+O28+Q28</f>
        <v>319</v>
      </c>
      <c r="L28" s="21"/>
      <c r="M28" s="21"/>
      <c r="N28" s="21"/>
      <c r="O28" s="21"/>
      <c r="P28" s="21"/>
      <c r="Q28" s="21">
        <v>319</v>
      </c>
      <c r="S28" s="16"/>
      <c r="U28" s="16"/>
      <c r="W28" s="16"/>
    </row>
    <row r="29" spans="1:23" ht="12.75">
      <c r="A29" s="18"/>
      <c r="B29" s="19"/>
      <c r="C29" s="20" t="s">
        <v>4</v>
      </c>
      <c r="D29" s="21">
        <f>SUM(D27+D28)</f>
        <v>59242</v>
      </c>
      <c r="E29" s="21">
        <f>SUM(E27:E28)</f>
        <v>16676</v>
      </c>
      <c r="F29" s="21"/>
      <c r="G29" s="21">
        <f>SUM(G27:G28)</f>
        <v>10321</v>
      </c>
      <c r="H29" s="21"/>
      <c r="I29" s="21">
        <f>SUM(I27:I28)</f>
        <v>12756</v>
      </c>
      <c r="J29" s="21"/>
      <c r="K29" s="21">
        <f>SUM(K27+K28)</f>
        <v>12119</v>
      </c>
      <c r="L29" s="21"/>
      <c r="M29" s="21">
        <f>SUM(M27+M28)</f>
        <v>10039</v>
      </c>
      <c r="N29" s="21"/>
      <c r="O29" s="21">
        <f>SUM(O27+O28)</f>
        <v>1094</v>
      </c>
      <c r="P29" s="21"/>
      <c r="Q29" s="21">
        <f>SUM(Q27+Q28)</f>
        <v>986</v>
      </c>
      <c r="S29" s="16"/>
      <c r="U29" s="16"/>
      <c r="W29" s="16"/>
    </row>
    <row r="30" spans="1:23" ht="12.75">
      <c r="A30" s="18"/>
      <c r="B30" s="19"/>
      <c r="C30" s="20"/>
      <c r="D30" s="21"/>
      <c r="E30" s="21"/>
      <c r="F30" s="21"/>
      <c r="G30" s="21"/>
      <c r="H30" s="21"/>
      <c r="I30" s="21"/>
      <c r="J30" s="21"/>
      <c r="K30" s="21"/>
      <c r="L30" s="21"/>
      <c r="M30" s="21"/>
      <c r="N30" s="21"/>
      <c r="O30" s="21"/>
      <c r="P30" s="21"/>
      <c r="Q30" s="21"/>
      <c r="S30" s="16"/>
      <c r="U30" s="16"/>
      <c r="W30" s="16"/>
    </row>
    <row r="31" spans="1:23" ht="12.75">
      <c r="A31" s="18">
        <v>4</v>
      </c>
      <c r="B31" s="19" t="s">
        <v>16</v>
      </c>
      <c r="C31" s="20" t="s">
        <v>0</v>
      </c>
      <c r="D31" s="21">
        <f>56840+K31</f>
        <v>67705</v>
      </c>
      <c r="E31" s="21">
        <v>18007</v>
      </c>
      <c r="F31" s="21"/>
      <c r="G31" s="21">
        <v>17439</v>
      </c>
      <c r="H31" s="21"/>
      <c r="I31" s="21">
        <v>14823</v>
      </c>
      <c r="J31" s="21"/>
      <c r="K31" s="21">
        <f>M31+O31+Q31</f>
        <v>10865</v>
      </c>
      <c r="L31" s="21"/>
      <c r="M31" s="21">
        <v>9370</v>
      </c>
      <c r="N31" s="21"/>
      <c r="O31" s="21">
        <v>1128</v>
      </c>
      <c r="P31" s="21"/>
      <c r="Q31" s="21">
        <v>367</v>
      </c>
      <c r="S31" s="16"/>
      <c r="U31" s="16"/>
      <c r="W31" s="16"/>
    </row>
    <row r="32" spans="1:23" ht="12.75">
      <c r="A32" s="18"/>
      <c r="B32" s="19"/>
      <c r="C32" s="20" t="s">
        <v>2</v>
      </c>
      <c r="D32" s="21">
        <f>K32</f>
        <v>122</v>
      </c>
      <c r="E32" s="21"/>
      <c r="F32" s="21"/>
      <c r="G32" s="21"/>
      <c r="H32" s="21"/>
      <c r="I32" s="21"/>
      <c r="J32" s="21"/>
      <c r="K32" s="21">
        <f>M32+O32+Q32</f>
        <v>122</v>
      </c>
      <c r="L32" s="21"/>
      <c r="M32" s="21"/>
      <c r="N32" s="21"/>
      <c r="O32" s="21"/>
      <c r="P32" s="21"/>
      <c r="Q32" s="21">
        <v>122</v>
      </c>
      <c r="S32" s="16"/>
      <c r="U32" s="16"/>
      <c r="W32" s="16"/>
    </row>
    <row r="33" spans="1:23" ht="12.75">
      <c r="A33" s="18"/>
      <c r="B33" s="19"/>
      <c r="C33" s="20" t="s">
        <v>4</v>
      </c>
      <c r="D33" s="21">
        <f>SUM(D31+D32)</f>
        <v>67827</v>
      </c>
      <c r="E33" s="21">
        <f>SUM(E31:E32)</f>
        <v>18007</v>
      </c>
      <c r="F33" s="21"/>
      <c r="G33" s="21">
        <f>SUM(G31:G32)</f>
        <v>17439</v>
      </c>
      <c r="H33" s="21"/>
      <c r="I33" s="21">
        <f>SUM(I31:I32)</f>
        <v>14823</v>
      </c>
      <c r="J33" s="21"/>
      <c r="K33" s="21">
        <f>SUM(K31+K32)</f>
        <v>10987</v>
      </c>
      <c r="L33" s="21"/>
      <c r="M33" s="21">
        <f>SUM(M31+M32)</f>
        <v>9370</v>
      </c>
      <c r="N33" s="21"/>
      <c r="O33" s="21">
        <f>SUM(O31+O32)</f>
        <v>1128</v>
      </c>
      <c r="P33" s="21"/>
      <c r="Q33" s="21">
        <f>SUM(Q31+Q32)</f>
        <v>489</v>
      </c>
      <c r="S33" s="16"/>
      <c r="U33" s="16"/>
      <c r="W33" s="16"/>
    </row>
    <row r="34" spans="1:23" ht="12.75">
      <c r="A34" s="18"/>
      <c r="B34" s="19"/>
      <c r="C34" s="20"/>
      <c r="D34" s="21"/>
      <c r="E34" s="21"/>
      <c r="F34" s="21"/>
      <c r="G34" s="21"/>
      <c r="H34" s="21"/>
      <c r="I34" s="21"/>
      <c r="J34" s="21"/>
      <c r="K34" s="21"/>
      <c r="L34" s="21"/>
      <c r="M34" s="21"/>
      <c r="N34" s="21"/>
      <c r="O34" s="21"/>
      <c r="P34" s="21"/>
      <c r="Q34" s="21"/>
      <c r="S34" s="16"/>
      <c r="U34" s="16"/>
      <c r="W34" s="16"/>
    </row>
    <row r="35" spans="1:23" ht="12.75">
      <c r="A35" s="18">
        <v>5</v>
      </c>
      <c r="B35" s="19" t="s">
        <v>17</v>
      </c>
      <c r="C35" s="20" t="s">
        <v>0</v>
      </c>
      <c r="D35" s="21">
        <f>55419+K35</f>
        <v>81977</v>
      </c>
      <c r="E35" s="21">
        <v>17311</v>
      </c>
      <c r="F35" s="21"/>
      <c r="G35" s="21">
        <v>15394</v>
      </c>
      <c r="H35" s="21"/>
      <c r="I35" s="21">
        <v>12592</v>
      </c>
      <c r="J35" s="21"/>
      <c r="K35" s="21">
        <f>M35+O35+Q35</f>
        <v>26558</v>
      </c>
      <c r="L35" s="21"/>
      <c r="M35" s="21">
        <v>20844</v>
      </c>
      <c r="N35" s="21"/>
      <c r="O35" s="21">
        <v>3452</v>
      </c>
      <c r="P35" s="21"/>
      <c r="Q35" s="21">
        <v>2262</v>
      </c>
      <c r="S35" s="16"/>
      <c r="U35" s="16"/>
      <c r="W35" s="16"/>
    </row>
    <row r="36" spans="1:23" ht="12.75">
      <c r="A36" s="18"/>
      <c r="B36" s="19"/>
      <c r="C36" s="20" t="s">
        <v>2</v>
      </c>
      <c r="D36" s="21">
        <f>K36</f>
        <v>180</v>
      </c>
      <c r="E36" s="21"/>
      <c r="F36" s="21"/>
      <c r="G36" s="21"/>
      <c r="H36" s="21"/>
      <c r="I36" s="21"/>
      <c r="J36" s="21"/>
      <c r="K36" s="21">
        <f>M36+O36+Q36</f>
        <v>180</v>
      </c>
      <c r="L36" s="21"/>
      <c r="M36" s="21"/>
      <c r="N36" s="21"/>
      <c r="O36" s="21"/>
      <c r="P36" s="21"/>
      <c r="Q36" s="21">
        <v>180</v>
      </c>
      <c r="S36" s="16"/>
      <c r="U36" s="16"/>
      <c r="W36" s="16"/>
    </row>
    <row r="37" spans="1:23" ht="12.75">
      <c r="A37" s="18"/>
      <c r="B37" s="19"/>
      <c r="C37" s="20" t="s">
        <v>4</v>
      </c>
      <c r="D37" s="21">
        <f>SUM(D35+D36)</f>
        <v>82157</v>
      </c>
      <c r="E37" s="21">
        <f>SUM(E35:E36)</f>
        <v>17311</v>
      </c>
      <c r="F37" s="21"/>
      <c r="G37" s="21">
        <f>SUM(G35:G36)</f>
        <v>15394</v>
      </c>
      <c r="H37" s="21"/>
      <c r="I37" s="21">
        <f>SUM(I35:I36)</f>
        <v>12592</v>
      </c>
      <c r="J37" s="21"/>
      <c r="K37" s="21">
        <f>SUM(K35+K36)</f>
        <v>26738</v>
      </c>
      <c r="L37" s="21"/>
      <c r="M37" s="21">
        <f>SUM(M35+M36)</f>
        <v>20844</v>
      </c>
      <c r="N37" s="21"/>
      <c r="O37" s="21">
        <f>SUM(O35+O36)</f>
        <v>3452</v>
      </c>
      <c r="P37" s="21"/>
      <c r="Q37" s="21">
        <f>SUM(Q35+Q36)</f>
        <v>2442</v>
      </c>
      <c r="S37" s="16"/>
      <c r="U37" s="16"/>
      <c r="W37" s="16"/>
    </row>
    <row r="38" spans="1:23" ht="12.75">
      <c r="A38" s="18"/>
      <c r="B38" s="19"/>
      <c r="C38" s="20"/>
      <c r="D38" s="21"/>
      <c r="E38" s="21"/>
      <c r="F38" s="21"/>
      <c r="G38" s="21"/>
      <c r="H38" s="21"/>
      <c r="I38" s="21"/>
      <c r="J38" s="21"/>
      <c r="K38" s="21"/>
      <c r="L38" s="21"/>
      <c r="M38" s="21"/>
      <c r="N38" s="21"/>
      <c r="O38" s="21"/>
      <c r="P38" s="21"/>
      <c r="Q38" s="21"/>
      <c r="S38" s="16"/>
      <c r="U38" s="16"/>
      <c r="W38" s="16"/>
    </row>
    <row r="39" spans="1:23" ht="12.75">
      <c r="A39" s="18">
        <v>6</v>
      </c>
      <c r="B39" s="19" t="s">
        <v>18</v>
      </c>
      <c r="C39" s="20" t="s">
        <v>0</v>
      </c>
      <c r="D39" s="21">
        <f>25331+K39</f>
        <v>41918</v>
      </c>
      <c r="E39" s="21">
        <v>8718</v>
      </c>
      <c r="F39" s="21"/>
      <c r="G39" s="21">
        <v>5246</v>
      </c>
      <c r="H39" s="21"/>
      <c r="I39" s="21">
        <v>7416</v>
      </c>
      <c r="J39" s="21"/>
      <c r="K39" s="21">
        <f>M39+O39+Q39</f>
        <v>16587</v>
      </c>
      <c r="L39" s="21"/>
      <c r="M39" s="21">
        <v>13076</v>
      </c>
      <c r="N39" s="21"/>
      <c r="O39" s="21">
        <v>2615</v>
      </c>
      <c r="P39" s="21"/>
      <c r="Q39" s="21">
        <v>896</v>
      </c>
      <c r="S39" s="16"/>
      <c r="U39" s="16"/>
      <c r="W39" s="16"/>
    </row>
    <row r="40" spans="1:23" ht="12.75">
      <c r="A40" s="18"/>
      <c r="B40" s="19"/>
      <c r="C40" s="20" t="s">
        <v>2</v>
      </c>
      <c r="D40" s="21">
        <f>K40</f>
        <v>303</v>
      </c>
      <c r="E40" s="21"/>
      <c r="F40" s="21"/>
      <c r="G40" s="21"/>
      <c r="H40" s="21"/>
      <c r="I40" s="21"/>
      <c r="J40" s="21"/>
      <c r="K40" s="21">
        <f>M40+O40+Q40</f>
        <v>303</v>
      </c>
      <c r="L40" s="21"/>
      <c r="M40" s="21"/>
      <c r="N40" s="21"/>
      <c r="O40" s="21"/>
      <c r="P40" s="21"/>
      <c r="Q40" s="21">
        <v>303</v>
      </c>
      <c r="S40" s="16"/>
      <c r="U40" s="16"/>
      <c r="W40" s="16"/>
    </row>
    <row r="41" spans="1:23" ht="12.75">
      <c r="A41" s="18"/>
      <c r="B41" s="19"/>
      <c r="C41" s="20" t="s">
        <v>4</v>
      </c>
      <c r="D41" s="21">
        <f>SUM(D39+D40)</f>
        <v>42221</v>
      </c>
      <c r="E41" s="21">
        <f>SUM(E39:E40)</f>
        <v>8718</v>
      </c>
      <c r="F41" s="21"/>
      <c r="G41" s="21">
        <f>SUM(G39:G40)</f>
        <v>5246</v>
      </c>
      <c r="H41" s="21"/>
      <c r="I41" s="21">
        <f>SUM(I39:I40)</f>
        <v>7416</v>
      </c>
      <c r="J41" s="21"/>
      <c r="K41" s="21">
        <f>SUM(K39+K40)</f>
        <v>16890</v>
      </c>
      <c r="L41" s="21"/>
      <c r="M41" s="21">
        <f>SUM(M39+M40)</f>
        <v>13076</v>
      </c>
      <c r="N41" s="21"/>
      <c r="O41" s="21">
        <f>SUM(O39+O40)</f>
        <v>2615</v>
      </c>
      <c r="P41" s="21"/>
      <c r="Q41" s="21">
        <f>SUM(Q39+Q40)</f>
        <v>1199</v>
      </c>
      <c r="S41" s="16"/>
      <c r="U41" s="16"/>
      <c r="W41" s="16"/>
    </row>
    <row r="42" spans="1:23" ht="12.75">
      <c r="A42" s="18"/>
      <c r="B42" s="19"/>
      <c r="C42" s="20"/>
      <c r="D42" s="21"/>
      <c r="E42" s="21"/>
      <c r="F42" s="21"/>
      <c r="G42" s="21"/>
      <c r="H42" s="21"/>
      <c r="I42" s="21"/>
      <c r="J42" s="21"/>
      <c r="K42" s="21"/>
      <c r="L42" s="21"/>
      <c r="M42" s="21"/>
      <c r="N42" s="21"/>
      <c r="O42" s="21"/>
      <c r="P42" s="21"/>
      <c r="Q42" s="21"/>
      <c r="S42" s="16"/>
      <c r="U42" s="16"/>
      <c r="W42" s="16"/>
    </row>
    <row r="43" spans="1:23" ht="12.75">
      <c r="A43" s="18">
        <v>7</v>
      </c>
      <c r="B43" s="19" t="s">
        <v>19</v>
      </c>
      <c r="C43" s="20" t="s">
        <v>0</v>
      </c>
      <c r="D43" s="21">
        <f>39117+K43</f>
        <v>47823</v>
      </c>
      <c r="E43" s="21">
        <v>13079</v>
      </c>
      <c r="F43" s="21"/>
      <c r="G43" s="21">
        <v>8261</v>
      </c>
      <c r="H43" s="21"/>
      <c r="I43" s="21">
        <v>11070</v>
      </c>
      <c r="J43" s="21"/>
      <c r="K43" s="21">
        <f>M43+O43+Q43</f>
        <v>8706</v>
      </c>
      <c r="L43" s="21"/>
      <c r="M43" s="21">
        <v>7282</v>
      </c>
      <c r="N43" s="21"/>
      <c r="O43" s="21">
        <v>728</v>
      </c>
      <c r="P43" s="21"/>
      <c r="Q43" s="21">
        <v>696</v>
      </c>
      <c r="S43" s="16"/>
      <c r="U43" s="16"/>
      <c r="W43" s="16"/>
    </row>
    <row r="44" spans="1:23" ht="12.75">
      <c r="A44" s="18"/>
      <c r="B44" s="19"/>
      <c r="C44" s="20" t="s">
        <v>2</v>
      </c>
      <c r="D44" s="21">
        <f>K44</f>
        <v>208</v>
      </c>
      <c r="E44" s="21"/>
      <c r="F44" s="21"/>
      <c r="G44" s="21"/>
      <c r="H44" s="21"/>
      <c r="I44" s="21"/>
      <c r="J44" s="21"/>
      <c r="K44" s="21">
        <f>M44+O44+Q44</f>
        <v>208</v>
      </c>
      <c r="L44" s="21"/>
      <c r="M44" s="21"/>
      <c r="N44" s="21"/>
      <c r="O44" s="21"/>
      <c r="P44" s="21"/>
      <c r="Q44" s="21">
        <v>208</v>
      </c>
      <c r="S44" s="16"/>
      <c r="U44" s="16"/>
      <c r="W44" s="16"/>
    </row>
    <row r="45" spans="1:23" ht="12.75">
      <c r="A45" s="18"/>
      <c r="B45" s="19"/>
      <c r="C45" s="20" t="s">
        <v>4</v>
      </c>
      <c r="D45" s="21">
        <f>SUM(D43+D44)</f>
        <v>48031</v>
      </c>
      <c r="E45" s="21">
        <f>SUM(E43:E44)</f>
        <v>13079</v>
      </c>
      <c r="F45" s="21"/>
      <c r="G45" s="21">
        <f>SUM(G43:G44)</f>
        <v>8261</v>
      </c>
      <c r="H45" s="21"/>
      <c r="I45" s="21">
        <f>SUM(I43:I44)</f>
        <v>11070</v>
      </c>
      <c r="J45" s="21"/>
      <c r="K45" s="21">
        <f>SUM(K43+K44)</f>
        <v>8914</v>
      </c>
      <c r="L45" s="21"/>
      <c r="M45" s="21">
        <f>SUM(M43+M44)</f>
        <v>7282</v>
      </c>
      <c r="N45" s="21"/>
      <c r="O45" s="21">
        <f>SUM(O43+O44)</f>
        <v>728</v>
      </c>
      <c r="P45" s="21"/>
      <c r="Q45" s="21">
        <f>SUM(Q43+Q44)</f>
        <v>904</v>
      </c>
      <c r="S45" s="16"/>
      <c r="U45" s="16"/>
      <c r="W45" s="16"/>
    </row>
    <row r="46" spans="1:23" ht="12.75">
      <c r="A46" s="18"/>
      <c r="B46" s="19"/>
      <c r="C46" s="20"/>
      <c r="D46" s="21"/>
      <c r="E46" s="21"/>
      <c r="F46" s="21"/>
      <c r="G46" s="21"/>
      <c r="H46" s="21"/>
      <c r="I46" s="21"/>
      <c r="J46" s="21"/>
      <c r="K46" s="21"/>
      <c r="L46" s="21"/>
      <c r="M46" s="21"/>
      <c r="N46" s="21"/>
      <c r="O46" s="21"/>
      <c r="P46" s="21"/>
      <c r="Q46" s="21"/>
      <c r="S46" s="16"/>
      <c r="U46" s="16"/>
      <c r="W46" s="16"/>
    </row>
    <row r="47" spans="1:23" ht="12.75">
      <c r="A47" s="18">
        <v>8</v>
      </c>
      <c r="B47" s="19" t="s">
        <v>20</v>
      </c>
      <c r="C47" s="20" t="s">
        <v>0</v>
      </c>
      <c r="D47" s="21">
        <f>35959+K47</f>
        <v>52273</v>
      </c>
      <c r="E47" s="21">
        <v>14864</v>
      </c>
      <c r="F47" s="21"/>
      <c r="G47" s="21">
        <v>3563</v>
      </c>
      <c r="H47" s="21"/>
      <c r="I47" s="21">
        <v>11295</v>
      </c>
      <c r="J47" s="21"/>
      <c r="K47" s="21">
        <f>M47+O47+Q47</f>
        <v>16314</v>
      </c>
      <c r="L47" s="21"/>
      <c r="M47" s="21">
        <v>14030</v>
      </c>
      <c r="N47" s="21"/>
      <c r="O47" s="21">
        <v>1563</v>
      </c>
      <c r="P47" s="21"/>
      <c r="Q47" s="21">
        <v>721</v>
      </c>
      <c r="S47" s="16"/>
      <c r="U47" s="16"/>
      <c r="W47" s="16"/>
    </row>
    <row r="48" spans="1:23" ht="12.75">
      <c r="A48" s="18"/>
      <c r="B48" s="19"/>
      <c r="C48" s="20" t="s">
        <v>2</v>
      </c>
      <c r="D48" s="21">
        <f>K48</f>
        <v>98</v>
      </c>
      <c r="E48" s="21"/>
      <c r="F48" s="21"/>
      <c r="G48" s="21"/>
      <c r="H48" s="21"/>
      <c r="I48" s="21"/>
      <c r="J48" s="21"/>
      <c r="K48" s="21">
        <f>M48+O48+Q48</f>
        <v>98</v>
      </c>
      <c r="L48" s="21"/>
      <c r="M48" s="21"/>
      <c r="N48" s="21"/>
      <c r="O48" s="21"/>
      <c r="P48" s="21"/>
      <c r="Q48" s="21">
        <v>98</v>
      </c>
      <c r="S48" s="16"/>
      <c r="U48" s="16"/>
      <c r="W48" s="16"/>
    </row>
    <row r="49" spans="1:23" ht="12.75">
      <c r="A49" s="18"/>
      <c r="B49" s="19"/>
      <c r="C49" s="20" t="s">
        <v>4</v>
      </c>
      <c r="D49" s="21">
        <f>SUM(D47+D48)</f>
        <v>52371</v>
      </c>
      <c r="E49" s="21">
        <f>SUM(E47:E48)</f>
        <v>14864</v>
      </c>
      <c r="F49" s="21"/>
      <c r="G49" s="21">
        <f>SUM(G47:G48)</f>
        <v>3563</v>
      </c>
      <c r="H49" s="21"/>
      <c r="I49" s="21">
        <f>SUM(I47:I48)</f>
        <v>11295</v>
      </c>
      <c r="J49" s="21"/>
      <c r="K49" s="21">
        <f>SUM(K47+K48)</f>
        <v>16412</v>
      </c>
      <c r="L49" s="21"/>
      <c r="M49" s="21">
        <f>SUM(M47+M48)</f>
        <v>14030</v>
      </c>
      <c r="N49" s="21"/>
      <c r="O49" s="21">
        <f>SUM(O47+O48)</f>
        <v>1563</v>
      </c>
      <c r="P49" s="21"/>
      <c r="Q49" s="21">
        <f>SUM(Q47+Q48)</f>
        <v>819</v>
      </c>
      <c r="S49" s="16"/>
      <c r="U49" s="16"/>
      <c r="W49" s="16"/>
    </row>
    <row r="50" spans="1:23" ht="12.75">
      <c r="A50" s="18"/>
      <c r="B50" s="19"/>
      <c r="C50" s="20"/>
      <c r="D50" s="21"/>
      <c r="E50" s="21"/>
      <c r="F50" s="21"/>
      <c r="G50" s="21"/>
      <c r="H50" s="21"/>
      <c r="I50" s="21"/>
      <c r="J50" s="21"/>
      <c r="K50" s="21"/>
      <c r="L50" s="21"/>
      <c r="M50" s="21"/>
      <c r="N50" s="21"/>
      <c r="O50" s="21"/>
      <c r="P50" s="21"/>
      <c r="Q50" s="21"/>
      <c r="S50" s="16"/>
      <c r="U50" s="16"/>
      <c r="W50" s="16"/>
    </row>
    <row r="51" spans="1:23" ht="12.75">
      <c r="A51" s="18">
        <v>9</v>
      </c>
      <c r="B51" s="19" t="s">
        <v>21</v>
      </c>
      <c r="C51" s="20" t="s">
        <v>0</v>
      </c>
      <c r="D51" s="21">
        <f>19971+K51</f>
        <v>27188</v>
      </c>
      <c r="E51" s="21">
        <v>7467</v>
      </c>
      <c r="F51" s="21"/>
      <c r="G51" s="21">
        <v>2606</v>
      </c>
      <c r="H51" s="21"/>
      <c r="I51" s="21">
        <v>6733</v>
      </c>
      <c r="J51" s="21"/>
      <c r="K51" s="21">
        <f>M51+O51+Q51</f>
        <v>7217</v>
      </c>
      <c r="L51" s="21"/>
      <c r="M51" s="21">
        <v>6071</v>
      </c>
      <c r="N51" s="21"/>
      <c r="O51" s="21">
        <v>607</v>
      </c>
      <c r="P51" s="21"/>
      <c r="Q51" s="21">
        <v>539</v>
      </c>
      <c r="S51" s="16"/>
      <c r="U51" s="16"/>
      <c r="W51" s="16"/>
    </row>
    <row r="52" spans="1:23" ht="12.75">
      <c r="A52" s="18"/>
      <c r="B52" s="19"/>
      <c r="C52" s="20" t="s">
        <v>2</v>
      </c>
      <c r="D52" s="21">
        <f>K52</f>
        <v>387</v>
      </c>
      <c r="E52" s="21"/>
      <c r="F52" s="21"/>
      <c r="G52" s="21"/>
      <c r="H52" s="21"/>
      <c r="I52" s="21"/>
      <c r="J52" s="21"/>
      <c r="K52" s="21">
        <f>M52+O52+Q52</f>
        <v>387</v>
      </c>
      <c r="L52" s="21"/>
      <c r="M52" s="21"/>
      <c r="N52" s="21"/>
      <c r="O52" s="21"/>
      <c r="P52" s="21"/>
      <c r="Q52" s="21">
        <v>387</v>
      </c>
      <c r="S52" s="16"/>
      <c r="U52" s="16"/>
      <c r="W52" s="16"/>
    </row>
    <row r="53" spans="1:23" ht="12.75">
      <c r="A53" s="18"/>
      <c r="B53" s="19"/>
      <c r="C53" s="20" t="s">
        <v>4</v>
      </c>
      <c r="D53" s="21">
        <f>SUM(D51+D52)</f>
        <v>27575</v>
      </c>
      <c r="E53" s="21">
        <f>SUM(E51:E52)</f>
        <v>7467</v>
      </c>
      <c r="F53" s="21"/>
      <c r="G53" s="21">
        <f>SUM(G51:G52)</f>
        <v>2606</v>
      </c>
      <c r="H53" s="21"/>
      <c r="I53" s="21">
        <f>SUM(I51:I52)</f>
        <v>6733</v>
      </c>
      <c r="J53" s="21"/>
      <c r="K53" s="21">
        <f>SUM(K51+K52)</f>
        <v>7604</v>
      </c>
      <c r="L53" s="21"/>
      <c r="M53" s="21">
        <f>SUM(M51+M52)</f>
        <v>6071</v>
      </c>
      <c r="N53" s="21"/>
      <c r="O53" s="21">
        <f>SUM(O51+O52)</f>
        <v>607</v>
      </c>
      <c r="P53" s="21"/>
      <c r="Q53" s="21">
        <f>SUM(Q51+Q52)</f>
        <v>926</v>
      </c>
      <c r="S53" s="16"/>
      <c r="U53" s="16"/>
      <c r="W53" s="16"/>
    </row>
    <row r="54" spans="1:23" ht="12.75">
      <c r="A54" s="18"/>
      <c r="B54" s="19"/>
      <c r="C54" s="20"/>
      <c r="D54" s="21"/>
      <c r="E54" s="21"/>
      <c r="F54" s="21"/>
      <c r="G54" s="21"/>
      <c r="H54" s="21"/>
      <c r="I54" s="21"/>
      <c r="J54" s="21"/>
      <c r="K54" s="21"/>
      <c r="L54" s="21"/>
      <c r="M54" s="21"/>
      <c r="N54" s="21"/>
      <c r="O54" s="21"/>
      <c r="P54" s="21"/>
      <c r="Q54" s="21"/>
      <c r="S54" s="16"/>
      <c r="U54" s="16"/>
      <c r="W54" s="16"/>
    </row>
    <row r="55" spans="1:23" ht="12.75">
      <c r="A55" s="18">
        <v>10</v>
      </c>
      <c r="B55" s="19" t="s">
        <v>22</v>
      </c>
      <c r="C55" s="20" t="s">
        <v>0</v>
      </c>
      <c r="D55" s="21">
        <f>35581+K55</f>
        <v>47902</v>
      </c>
      <c r="E55" s="21">
        <v>17750</v>
      </c>
      <c r="F55" s="21"/>
      <c r="G55" s="21">
        <v>3512</v>
      </c>
      <c r="H55" s="21"/>
      <c r="I55" s="21">
        <v>10189</v>
      </c>
      <c r="J55" s="21"/>
      <c r="K55" s="21">
        <f>M55+O55+Q55</f>
        <v>12321</v>
      </c>
      <c r="L55" s="21"/>
      <c r="M55" s="21">
        <v>9731</v>
      </c>
      <c r="N55" s="21"/>
      <c r="O55" s="21">
        <v>1406</v>
      </c>
      <c r="P55" s="21"/>
      <c r="Q55" s="21">
        <v>1184</v>
      </c>
      <c r="S55" s="16"/>
      <c r="U55" s="16"/>
      <c r="W55" s="16"/>
    </row>
    <row r="56" spans="1:23" ht="12.75">
      <c r="A56" s="18"/>
      <c r="B56" s="19"/>
      <c r="C56" s="20" t="s">
        <v>2</v>
      </c>
      <c r="D56" s="21">
        <f>K56</f>
        <v>142</v>
      </c>
      <c r="E56" s="21"/>
      <c r="F56" s="21"/>
      <c r="G56" s="21"/>
      <c r="H56" s="21"/>
      <c r="I56" s="21"/>
      <c r="J56" s="21"/>
      <c r="K56" s="21">
        <f>M56+O56+Q56</f>
        <v>142</v>
      </c>
      <c r="L56" s="21"/>
      <c r="M56" s="21"/>
      <c r="N56" s="21"/>
      <c r="O56" s="21"/>
      <c r="P56" s="21"/>
      <c r="Q56" s="21">
        <v>142</v>
      </c>
      <c r="S56" s="16"/>
      <c r="U56" s="16"/>
      <c r="W56" s="16"/>
    </row>
    <row r="57" spans="1:23" ht="12.75">
      <c r="A57" s="18"/>
      <c r="B57" s="19"/>
      <c r="C57" s="20" t="s">
        <v>4</v>
      </c>
      <c r="D57" s="21">
        <f>SUM(D55+D56)</f>
        <v>48044</v>
      </c>
      <c r="E57" s="21">
        <f>SUM(E55:E56)</f>
        <v>17750</v>
      </c>
      <c r="F57" s="21"/>
      <c r="G57" s="21">
        <f>SUM(G55:G56)</f>
        <v>3512</v>
      </c>
      <c r="H57" s="21"/>
      <c r="I57" s="21">
        <f>SUM(I55:I56)</f>
        <v>10189</v>
      </c>
      <c r="J57" s="21"/>
      <c r="K57" s="21">
        <f>SUM(K55+K56)</f>
        <v>12463</v>
      </c>
      <c r="L57" s="21"/>
      <c r="M57" s="21">
        <f>SUM(M55+M56)</f>
        <v>9731</v>
      </c>
      <c r="N57" s="21"/>
      <c r="O57" s="21">
        <f>SUM(O55+O56)</f>
        <v>1406</v>
      </c>
      <c r="P57" s="21"/>
      <c r="Q57" s="21">
        <f>SUM(Q55+Q56)</f>
        <v>1326</v>
      </c>
      <c r="S57" s="16"/>
      <c r="U57" s="16"/>
      <c r="W57" s="16"/>
    </row>
    <row r="58" spans="1:23" ht="12.75">
      <c r="A58" s="18"/>
      <c r="B58" s="19"/>
      <c r="C58" s="20"/>
      <c r="D58" s="21"/>
      <c r="E58" s="21"/>
      <c r="F58" s="21"/>
      <c r="G58" s="21"/>
      <c r="H58" s="21"/>
      <c r="I58" s="21"/>
      <c r="J58" s="21"/>
      <c r="K58" s="21"/>
      <c r="L58" s="21"/>
      <c r="M58" s="21"/>
      <c r="N58" s="21"/>
      <c r="O58" s="21"/>
      <c r="P58" s="21"/>
      <c r="Q58" s="21"/>
      <c r="S58" s="16"/>
      <c r="U58" s="16"/>
      <c r="W58" s="16"/>
    </row>
    <row r="59" spans="1:23" ht="12.75">
      <c r="A59" s="18">
        <v>11</v>
      </c>
      <c r="B59" s="19" t="s">
        <v>23</v>
      </c>
      <c r="C59" s="20" t="s">
        <v>0</v>
      </c>
      <c r="D59" s="21">
        <f>29360+K59</f>
        <v>41304</v>
      </c>
      <c r="E59" s="21">
        <v>13803</v>
      </c>
      <c r="F59" s="21"/>
      <c r="G59" s="21">
        <v>3054</v>
      </c>
      <c r="H59" s="21"/>
      <c r="I59" s="21">
        <v>6272</v>
      </c>
      <c r="J59" s="21"/>
      <c r="K59" s="21">
        <f>M59+O59+Q59</f>
        <v>11944</v>
      </c>
      <c r="L59" s="21"/>
      <c r="M59" s="21">
        <v>10124</v>
      </c>
      <c r="N59" s="21"/>
      <c r="O59" s="21">
        <v>1012</v>
      </c>
      <c r="P59" s="21"/>
      <c r="Q59" s="21">
        <v>808</v>
      </c>
      <c r="S59" s="16"/>
      <c r="U59" s="16"/>
      <c r="W59" s="16"/>
    </row>
    <row r="60" spans="1:23" ht="12.75">
      <c r="A60" s="18"/>
      <c r="B60" s="19"/>
      <c r="C60" s="20" t="s">
        <v>2</v>
      </c>
      <c r="D60" s="21">
        <f>K60</f>
        <v>81</v>
      </c>
      <c r="E60" s="21"/>
      <c r="F60" s="21"/>
      <c r="G60" s="21"/>
      <c r="H60" s="21"/>
      <c r="I60" s="21"/>
      <c r="J60" s="21"/>
      <c r="K60" s="21">
        <f>M60+O60+Q60</f>
        <v>81</v>
      </c>
      <c r="L60" s="21"/>
      <c r="M60" s="21"/>
      <c r="N60" s="21"/>
      <c r="O60" s="21"/>
      <c r="P60" s="21"/>
      <c r="Q60" s="21">
        <v>81</v>
      </c>
      <c r="S60" s="16"/>
      <c r="U60" s="16"/>
      <c r="W60" s="16"/>
    </row>
    <row r="61" spans="1:23" ht="12.75">
      <c r="A61" s="18"/>
      <c r="B61" s="19"/>
      <c r="C61" s="20" t="s">
        <v>4</v>
      </c>
      <c r="D61" s="21">
        <f>SUM(D59+D60)</f>
        <v>41385</v>
      </c>
      <c r="E61" s="21">
        <f>SUM(E59:E60)</f>
        <v>13803</v>
      </c>
      <c r="F61" s="21"/>
      <c r="G61" s="21">
        <f>SUM(G59:G60)</f>
        <v>3054</v>
      </c>
      <c r="H61" s="21"/>
      <c r="I61" s="21">
        <f>SUM(I59:I60)</f>
        <v>6272</v>
      </c>
      <c r="J61" s="21"/>
      <c r="K61" s="21">
        <f>SUM(K59+K60)</f>
        <v>12025</v>
      </c>
      <c r="L61" s="21"/>
      <c r="M61" s="21">
        <f>SUM(M59+M60)</f>
        <v>10124</v>
      </c>
      <c r="N61" s="21"/>
      <c r="O61" s="21">
        <f>SUM(O59+O60)</f>
        <v>1012</v>
      </c>
      <c r="P61" s="21"/>
      <c r="Q61" s="21">
        <f>SUM(Q59+Q60)</f>
        <v>889</v>
      </c>
      <c r="S61" s="16"/>
      <c r="U61" s="16"/>
      <c r="W61" s="16"/>
    </row>
    <row r="62" spans="1:23" ht="12.75">
      <c r="A62" s="18"/>
      <c r="B62" s="19"/>
      <c r="C62" s="20"/>
      <c r="D62" s="21"/>
      <c r="E62" s="21"/>
      <c r="F62" s="21"/>
      <c r="G62" s="21"/>
      <c r="H62" s="21"/>
      <c r="I62" s="21"/>
      <c r="J62" s="21"/>
      <c r="K62" s="21"/>
      <c r="L62" s="21"/>
      <c r="M62" s="21"/>
      <c r="N62" s="21"/>
      <c r="O62" s="21"/>
      <c r="P62" s="21"/>
      <c r="Q62" s="21"/>
      <c r="S62" s="16"/>
      <c r="U62" s="16"/>
      <c r="W62" s="16"/>
    </row>
    <row r="63" spans="1:23" ht="12.75">
      <c r="A63" s="18">
        <v>12</v>
      </c>
      <c r="B63" s="19" t="s">
        <v>24</v>
      </c>
      <c r="C63" s="20" t="s">
        <v>0</v>
      </c>
      <c r="D63" s="21">
        <f>26209+K63</f>
        <v>27607</v>
      </c>
      <c r="E63" s="21">
        <v>10928</v>
      </c>
      <c r="F63" s="21"/>
      <c r="G63" s="21">
        <v>6050</v>
      </c>
      <c r="H63" s="21"/>
      <c r="I63" s="21">
        <v>6856</v>
      </c>
      <c r="J63" s="21"/>
      <c r="K63" s="21">
        <f>M63+O63+Q63</f>
        <v>1398</v>
      </c>
      <c r="L63" s="21"/>
      <c r="M63" s="21">
        <v>1185</v>
      </c>
      <c r="N63" s="21"/>
      <c r="O63" s="21">
        <v>59</v>
      </c>
      <c r="P63" s="21"/>
      <c r="Q63" s="21">
        <v>154</v>
      </c>
      <c r="S63" s="16"/>
      <c r="U63" s="16"/>
      <c r="W63" s="16"/>
    </row>
    <row r="64" spans="1:23" ht="12.75">
      <c r="A64" s="18"/>
      <c r="B64" s="19"/>
      <c r="C64" s="20" t="s">
        <v>2</v>
      </c>
      <c r="D64" s="21">
        <f>K64</f>
        <v>180</v>
      </c>
      <c r="E64" s="21"/>
      <c r="F64" s="21"/>
      <c r="G64" s="21"/>
      <c r="H64" s="21"/>
      <c r="I64" s="21"/>
      <c r="J64" s="21"/>
      <c r="K64" s="21">
        <f>M64+O64+Q64</f>
        <v>180</v>
      </c>
      <c r="L64" s="21"/>
      <c r="M64" s="21"/>
      <c r="N64" s="21"/>
      <c r="O64" s="21"/>
      <c r="P64" s="21"/>
      <c r="Q64" s="21">
        <v>180</v>
      </c>
      <c r="S64" s="16"/>
      <c r="U64" s="16"/>
      <c r="W64" s="16"/>
    </row>
    <row r="65" spans="1:23" ht="12.75">
      <c r="A65" s="18"/>
      <c r="B65" s="19"/>
      <c r="C65" s="20" t="s">
        <v>4</v>
      </c>
      <c r="D65" s="21">
        <f>SUM(D63+D64)</f>
        <v>27787</v>
      </c>
      <c r="E65" s="21">
        <f>SUM(E63:E64)</f>
        <v>10928</v>
      </c>
      <c r="F65" s="21"/>
      <c r="G65" s="21">
        <f>SUM(G63:G64)</f>
        <v>6050</v>
      </c>
      <c r="H65" s="21"/>
      <c r="I65" s="21">
        <f>SUM(I63:I64)</f>
        <v>6856</v>
      </c>
      <c r="J65" s="21"/>
      <c r="K65" s="21">
        <f>SUM(K63+K64)</f>
        <v>1578</v>
      </c>
      <c r="L65" s="21"/>
      <c r="M65" s="21">
        <f>SUM(M63+M64)</f>
        <v>1185</v>
      </c>
      <c r="N65" s="21"/>
      <c r="O65" s="21">
        <f>SUM(O63+O64)</f>
        <v>59</v>
      </c>
      <c r="P65" s="21"/>
      <c r="Q65" s="21">
        <f>SUM(Q63+Q64)</f>
        <v>334</v>
      </c>
      <c r="S65" s="16"/>
      <c r="U65" s="16"/>
      <c r="W65" s="16"/>
    </row>
    <row r="66" spans="1:23" ht="12.75">
      <c r="A66" s="18"/>
      <c r="B66" s="19"/>
      <c r="C66" s="20"/>
      <c r="D66" s="21"/>
      <c r="E66" s="21"/>
      <c r="F66" s="21"/>
      <c r="G66" s="21"/>
      <c r="H66" s="21"/>
      <c r="I66" s="21"/>
      <c r="J66" s="21"/>
      <c r="K66" s="21"/>
      <c r="L66" s="21"/>
      <c r="M66" s="21"/>
      <c r="N66" s="21"/>
      <c r="O66" s="21"/>
      <c r="P66" s="21"/>
      <c r="Q66" s="21"/>
      <c r="S66" s="16"/>
      <c r="U66" s="16"/>
      <c r="W66" s="16"/>
    </row>
    <row r="67" spans="1:23" ht="12.75">
      <c r="A67" s="18">
        <v>13</v>
      </c>
      <c r="B67" s="19" t="s">
        <v>25</v>
      </c>
      <c r="C67" s="20" t="s">
        <v>0</v>
      </c>
      <c r="D67" s="21">
        <f>39468+K67</f>
        <v>75649</v>
      </c>
      <c r="E67" s="21">
        <v>9796</v>
      </c>
      <c r="F67" s="21"/>
      <c r="G67" s="21">
        <v>7076</v>
      </c>
      <c r="H67" s="21"/>
      <c r="I67" s="21">
        <v>13006</v>
      </c>
      <c r="J67" s="21"/>
      <c r="K67" s="21">
        <f>M67+O67+Q67</f>
        <v>36181</v>
      </c>
      <c r="L67" s="21"/>
      <c r="M67" s="21">
        <v>29629</v>
      </c>
      <c r="N67" s="21"/>
      <c r="O67" s="21">
        <v>4139</v>
      </c>
      <c r="P67" s="21"/>
      <c r="Q67" s="21">
        <v>2413</v>
      </c>
      <c r="S67" s="16"/>
      <c r="U67" s="16"/>
      <c r="W67" s="16"/>
    </row>
    <row r="68" spans="1:23" ht="12.75">
      <c r="A68" s="18"/>
      <c r="B68" s="19"/>
      <c r="C68" s="20" t="s">
        <v>2</v>
      </c>
      <c r="D68" s="21">
        <f>K68</f>
        <v>135</v>
      </c>
      <c r="E68" s="21"/>
      <c r="F68" s="21"/>
      <c r="G68" s="21"/>
      <c r="H68" s="21"/>
      <c r="I68" s="21"/>
      <c r="J68" s="21"/>
      <c r="K68" s="21">
        <f>M68+O68+Q68</f>
        <v>135</v>
      </c>
      <c r="L68" s="21"/>
      <c r="M68" s="21"/>
      <c r="N68" s="21"/>
      <c r="O68" s="21"/>
      <c r="P68" s="21"/>
      <c r="Q68" s="21">
        <v>135</v>
      </c>
      <c r="S68" s="16"/>
      <c r="U68" s="16"/>
      <c r="W68" s="16"/>
    </row>
    <row r="69" spans="1:23" ht="12.75">
      <c r="A69" s="18"/>
      <c r="B69" s="19"/>
      <c r="C69" s="20" t="s">
        <v>4</v>
      </c>
      <c r="D69" s="21">
        <f>SUM(D67+D68)</f>
        <v>75784</v>
      </c>
      <c r="E69" s="21">
        <f>SUM(E67:E68)</f>
        <v>9796</v>
      </c>
      <c r="F69" s="21"/>
      <c r="G69" s="21">
        <f>SUM(G67:G68)</f>
        <v>7076</v>
      </c>
      <c r="H69" s="21"/>
      <c r="I69" s="21">
        <f>SUM(I67:I68)</f>
        <v>13006</v>
      </c>
      <c r="J69" s="21"/>
      <c r="K69" s="21">
        <f>SUM(K67+K68)</f>
        <v>36316</v>
      </c>
      <c r="L69" s="21"/>
      <c r="M69" s="21">
        <f>SUM(M67+M68)</f>
        <v>29629</v>
      </c>
      <c r="N69" s="21"/>
      <c r="O69" s="21">
        <f>SUM(O67+O68)</f>
        <v>4139</v>
      </c>
      <c r="P69" s="21"/>
      <c r="Q69" s="21">
        <f>SUM(Q67+Q68)</f>
        <v>2548</v>
      </c>
      <c r="S69" s="16"/>
      <c r="U69" s="16"/>
      <c r="W69" s="16"/>
    </row>
    <row r="70" spans="1:23" ht="12.75">
      <c r="A70" s="18"/>
      <c r="B70" s="19"/>
      <c r="C70" s="20"/>
      <c r="D70" s="21"/>
      <c r="E70" s="21"/>
      <c r="F70" s="21"/>
      <c r="G70" s="21"/>
      <c r="H70" s="21"/>
      <c r="I70" s="21"/>
      <c r="J70" s="21"/>
      <c r="K70" s="21"/>
      <c r="L70" s="21"/>
      <c r="M70" s="21"/>
      <c r="N70" s="21"/>
      <c r="O70" s="21"/>
      <c r="P70" s="21"/>
      <c r="Q70" s="21"/>
      <c r="S70" s="16"/>
      <c r="U70" s="16"/>
      <c r="W70" s="16"/>
    </row>
    <row r="71" spans="1:23" ht="12.75">
      <c r="A71" s="18">
        <v>14</v>
      </c>
      <c r="B71" s="19" t="s">
        <v>26</v>
      </c>
      <c r="C71" s="20" t="s">
        <v>0</v>
      </c>
      <c r="D71" s="21">
        <f>49976+K71</f>
        <v>62992</v>
      </c>
      <c r="E71" s="21">
        <v>15887</v>
      </c>
      <c r="F71" s="21"/>
      <c r="G71" s="21">
        <v>13331</v>
      </c>
      <c r="H71" s="21"/>
      <c r="I71" s="21">
        <v>15377</v>
      </c>
      <c r="J71" s="21"/>
      <c r="K71" s="21">
        <f>M71+O71+Q71</f>
        <v>13016</v>
      </c>
      <c r="L71" s="21"/>
      <c r="M71" s="21">
        <v>10716</v>
      </c>
      <c r="N71" s="21"/>
      <c r="O71" s="21">
        <v>1072</v>
      </c>
      <c r="P71" s="21"/>
      <c r="Q71" s="21">
        <v>1228</v>
      </c>
      <c r="S71" s="16"/>
      <c r="U71" s="16"/>
      <c r="W71" s="16"/>
    </row>
    <row r="72" spans="1:23" ht="12.75">
      <c r="A72" s="18"/>
      <c r="B72" s="19"/>
      <c r="C72" s="20" t="s">
        <v>2</v>
      </c>
      <c r="D72" s="21">
        <f>K72</f>
        <v>496</v>
      </c>
      <c r="E72" s="21"/>
      <c r="F72" s="21"/>
      <c r="G72" s="21"/>
      <c r="H72" s="21"/>
      <c r="I72" s="21"/>
      <c r="J72" s="21"/>
      <c r="K72" s="21">
        <f>M72+O72+Q72</f>
        <v>496</v>
      </c>
      <c r="L72" s="21"/>
      <c r="M72" s="21"/>
      <c r="N72" s="21"/>
      <c r="O72" s="21"/>
      <c r="P72" s="21"/>
      <c r="Q72" s="21">
        <v>496</v>
      </c>
      <c r="S72" s="16"/>
      <c r="U72" s="16"/>
      <c r="W72" s="16"/>
    </row>
    <row r="73" spans="1:23" ht="12.75">
      <c r="A73" s="18"/>
      <c r="B73" s="19"/>
      <c r="C73" s="20" t="s">
        <v>4</v>
      </c>
      <c r="D73" s="21">
        <f>SUM(D71+D72)</f>
        <v>63488</v>
      </c>
      <c r="E73" s="21">
        <f>SUM(E71:E72)</f>
        <v>15887</v>
      </c>
      <c r="F73" s="21"/>
      <c r="G73" s="21">
        <f>SUM(G71:G72)</f>
        <v>13331</v>
      </c>
      <c r="H73" s="21"/>
      <c r="I73" s="21">
        <f>SUM(I71:I72)</f>
        <v>15377</v>
      </c>
      <c r="J73" s="21"/>
      <c r="K73" s="21">
        <f>SUM(K71+K72)</f>
        <v>13512</v>
      </c>
      <c r="L73" s="21"/>
      <c r="M73" s="21">
        <f>SUM(M71+M72)</f>
        <v>10716</v>
      </c>
      <c r="N73" s="21"/>
      <c r="O73" s="21">
        <f>SUM(O71+O72)</f>
        <v>1072</v>
      </c>
      <c r="P73" s="21"/>
      <c r="Q73" s="21">
        <f>SUM(Q71+Q72)</f>
        <v>1724</v>
      </c>
      <c r="S73" s="16"/>
      <c r="U73" s="16"/>
      <c r="W73" s="16"/>
    </row>
    <row r="74" spans="1:23" ht="12.75">
      <c r="A74" s="18"/>
      <c r="B74" s="19"/>
      <c r="C74" s="20"/>
      <c r="D74" s="21"/>
      <c r="E74" s="21"/>
      <c r="F74" s="21"/>
      <c r="G74" s="21"/>
      <c r="H74" s="21"/>
      <c r="I74" s="21"/>
      <c r="J74" s="21"/>
      <c r="K74" s="21"/>
      <c r="L74" s="21"/>
      <c r="M74" s="21"/>
      <c r="N74" s="21"/>
      <c r="O74" s="21"/>
      <c r="P74" s="21"/>
      <c r="Q74" s="21"/>
      <c r="S74" s="16"/>
      <c r="U74" s="16"/>
      <c r="W74" s="16"/>
    </row>
    <row r="75" spans="1:23" ht="12.75">
      <c r="A75" s="18">
        <v>15</v>
      </c>
      <c r="B75" s="19" t="s">
        <v>27</v>
      </c>
      <c r="C75" s="20" t="s">
        <v>0</v>
      </c>
      <c r="D75" s="21">
        <f>18549+K75</f>
        <v>23618</v>
      </c>
      <c r="E75" s="21">
        <v>9882</v>
      </c>
      <c r="F75" s="21"/>
      <c r="G75" s="21">
        <v>688</v>
      </c>
      <c r="H75" s="21"/>
      <c r="I75" s="21">
        <v>5117</v>
      </c>
      <c r="J75" s="21"/>
      <c r="K75" s="21">
        <f>M75+O75+Q75</f>
        <v>5069</v>
      </c>
      <c r="L75" s="21"/>
      <c r="M75" s="21">
        <v>4377</v>
      </c>
      <c r="N75" s="21"/>
      <c r="O75" s="21">
        <v>438</v>
      </c>
      <c r="P75" s="21"/>
      <c r="Q75" s="21">
        <v>254</v>
      </c>
      <c r="S75" s="16"/>
      <c r="U75" s="16"/>
      <c r="W75" s="16"/>
    </row>
    <row r="76" spans="1:23" ht="12.75">
      <c r="A76" s="18"/>
      <c r="B76" s="19"/>
      <c r="C76" s="20" t="s">
        <v>2</v>
      </c>
      <c r="D76" s="21">
        <f>K76</f>
        <v>72</v>
      </c>
      <c r="E76" s="21"/>
      <c r="F76" s="21"/>
      <c r="G76" s="21"/>
      <c r="H76" s="21"/>
      <c r="I76" s="21"/>
      <c r="J76" s="21"/>
      <c r="K76" s="21">
        <f>M76+O76+Q76</f>
        <v>72</v>
      </c>
      <c r="L76" s="21"/>
      <c r="M76" s="21"/>
      <c r="N76" s="21"/>
      <c r="O76" s="21"/>
      <c r="P76" s="21"/>
      <c r="Q76" s="21">
        <v>72</v>
      </c>
      <c r="S76" s="16"/>
      <c r="U76" s="16"/>
      <c r="W76" s="16"/>
    </row>
    <row r="77" spans="1:23" ht="12.75">
      <c r="A77" s="18"/>
      <c r="B77" s="19"/>
      <c r="C77" s="20" t="s">
        <v>4</v>
      </c>
      <c r="D77" s="21">
        <f>SUM(D75+D76)</f>
        <v>23690</v>
      </c>
      <c r="E77" s="21">
        <f>SUM(E75:E76)</f>
        <v>9882</v>
      </c>
      <c r="F77" s="21"/>
      <c r="G77" s="21">
        <f>SUM(G75:G76)</f>
        <v>688</v>
      </c>
      <c r="H77" s="21"/>
      <c r="I77" s="21">
        <f>SUM(I75:I76)</f>
        <v>5117</v>
      </c>
      <c r="J77" s="21"/>
      <c r="K77" s="21">
        <f>SUM(K75+K76)</f>
        <v>5141</v>
      </c>
      <c r="L77" s="21"/>
      <c r="M77" s="21">
        <f>SUM(M75+M76)</f>
        <v>4377</v>
      </c>
      <c r="N77" s="21"/>
      <c r="O77" s="21">
        <f>SUM(O75+O76)</f>
        <v>438</v>
      </c>
      <c r="P77" s="21"/>
      <c r="Q77" s="21">
        <f>SUM(Q75+Q76)</f>
        <v>326</v>
      </c>
      <c r="S77" s="16"/>
      <c r="U77" s="16"/>
      <c r="W77" s="16"/>
    </row>
    <row r="78" spans="1:23" ht="12.75">
      <c r="A78" s="18"/>
      <c r="B78" s="19"/>
      <c r="C78" s="20"/>
      <c r="D78" s="21"/>
      <c r="E78" s="21"/>
      <c r="F78" s="21"/>
      <c r="G78" s="21"/>
      <c r="H78" s="21"/>
      <c r="I78" s="21"/>
      <c r="J78" s="21"/>
      <c r="K78" s="21"/>
      <c r="L78" s="21"/>
      <c r="M78" s="21"/>
      <c r="N78" s="21"/>
      <c r="O78" s="21"/>
      <c r="P78" s="21"/>
      <c r="Q78" s="21"/>
      <c r="S78" s="16"/>
      <c r="U78" s="16"/>
      <c r="W78" s="16"/>
    </row>
    <row r="79" spans="1:23" ht="12.75">
      <c r="A79" s="18">
        <v>16</v>
      </c>
      <c r="B79" s="19" t="s">
        <v>28</v>
      </c>
      <c r="C79" s="20" t="s">
        <v>0</v>
      </c>
      <c r="D79" s="21">
        <f>33901+K79</f>
        <v>40167</v>
      </c>
      <c r="E79" s="21">
        <v>11450</v>
      </c>
      <c r="F79" s="21"/>
      <c r="G79" s="21">
        <v>5146</v>
      </c>
      <c r="H79" s="21"/>
      <c r="I79" s="21">
        <v>10949</v>
      </c>
      <c r="J79" s="21"/>
      <c r="K79" s="21">
        <f>M79+O79+Q79</f>
        <v>6266</v>
      </c>
      <c r="L79" s="21"/>
      <c r="M79" s="21">
        <v>5457</v>
      </c>
      <c r="N79" s="21"/>
      <c r="O79" s="21">
        <v>546</v>
      </c>
      <c r="P79" s="21"/>
      <c r="Q79" s="21">
        <v>263</v>
      </c>
      <c r="S79" s="16"/>
      <c r="U79" s="16"/>
      <c r="W79" s="16"/>
    </row>
    <row r="80" spans="1:23" ht="12.75">
      <c r="A80" s="18"/>
      <c r="B80" s="19"/>
      <c r="C80" s="20" t="s">
        <v>2</v>
      </c>
      <c r="D80" s="21">
        <f>K80</f>
        <v>141</v>
      </c>
      <c r="E80" s="21"/>
      <c r="F80" s="21"/>
      <c r="G80" s="21"/>
      <c r="H80" s="21"/>
      <c r="I80" s="21"/>
      <c r="J80" s="21"/>
      <c r="K80" s="21">
        <f>M80+O80+Q80</f>
        <v>141</v>
      </c>
      <c r="L80" s="21"/>
      <c r="M80" s="21"/>
      <c r="N80" s="21"/>
      <c r="O80" s="21"/>
      <c r="P80" s="21"/>
      <c r="Q80" s="21">
        <v>141</v>
      </c>
      <c r="S80" s="16"/>
      <c r="U80" s="16"/>
      <c r="W80" s="16"/>
    </row>
    <row r="81" spans="1:23" ht="12.75">
      <c r="A81" s="18"/>
      <c r="B81" s="19"/>
      <c r="C81" s="20" t="s">
        <v>4</v>
      </c>
      <c r="D81" s="21">
        <f>SUM(D79+D80)</f>
        <v>40308</v>
      </c>
      <c r="E81" s="21">
        <f>SUM(E79:E80)</f>
        <v>11450</v>
      </c>
      <c r="F81" s="21"/>
      <c r="G81" s="21">
        <f>SUM(G79:G80)</f>
        <v>5146</v>
      </c>
      <c r="H81" s="21"/>
      <c r="I81" s="21">
        <f>SUM(I79:I80)</f>
        <v>10949</v>
      </c>
      <c r="J81" s="21"/>
      <c r="K81" s="21">
        <f>SUM(K79+K80)</f>
        <v>6407</v>
      </c>
      <c r="L81" s="21"/>
      <c r="M81" s="21">
        <f>SUM(M79+M80)</f>
        <v>5457</v>
      </c>
      <c r="N81" s="21"/>
      <c r="O81" s="21">
        <f>SUM(O79+O80)</f>
        <v>546</v>
      </c>
      <c r="P81" s="21"/>
      <c r="Q81" s="21">
        <f>SUM(Q79+Q80)</f>
        <v>404</v>
      </c>
      <c r="S81" s="16"/>
      <c r="U81" s="16"/>
      <c r="W81" s="16"/>
    </row>
    <row r="82" spans="1:23" ht="12.75">
      <c r="A82" s="18"/>
      <c r="B82" s="19"/>
      <c r="C82" s="20"/>
      <c r="D82" s="21"/>
      <c r="E82" s="21"/>
      <c r="F82" s="21"/>
      <c r="G82" s="21"/>
      <c r="H82" s="21"/>
      <c r="I82" s="21"/>
      <c r="J82" s="21"/>
      <c r="K82" s="21"/>
      <c r="L82" s="21"/>
      <c r="M82" s="21"/>
      <c r="N82" s="21"/>
      <c r="O82" s="21"/>
      <c r="P82" s="21"/>
      <c r="Q82" s="21"/>
      <c r="S82" s="16"/>
      <c r="U82" s="16"/>
      <c r="W82" s="16"/>
    </row>
    <row r="83" spans="1:23" ht="12.75">
      <c r="A83" s="18">
        <v>17</v>
      </c>
      <c r="B83" s="19" t="s">
        <v>29</v>
      </c>
      <c r="C83" s="20" t="s">
        <v>0</v>
      </c>
      <c r="D83" s="21">
        <f>41354+K83</f>
        <v>56230</v>
      </c>
      <c r="E83" s="21">
        <v>11234</v>
      </c>
      <c r="F83" s="21"/>
      <c r="G83" s="21">
        <v>9938</v>
      </c>
      <c r="H83" s="21"/>
      <c r="I83" s="21">
        <v>13678</v>
      </c>
      <c r="J83" s="21"/>
      <c r="K83" s="21">
        <f>M83+O83+Q83</f>
        <v>14876</v>
      </c>
      <c r="L83" s="21"/>
      <c r="M83" s="21">
        <v>11088</v>
      </c>
      <c r="N83" s="21"/>
      <c r="O83" s="21">
        <v>2218</v>
      </c>
      <c r="P83" s="21"/>
      <c r="Q83" s="21">
        <v>1570</v>
      </c>
      <c r="S83" s="16"/>
      <c r="U83" s="16"/>
      <c r="W83" s="16"/>
    </row>
    <row r="84" spans="1:23" ht="12.75">
      <c r="A84" s="18"/>
      <c r="B84" s="19"/>
      <c r="C84" s="20" t="s">
        <v>2</v>
      </c>
      <c r="D84" s="21">
        <f>K84</f>
        <v>270</v>
      </c>
      <c r="E84" s="21"/>
      <c r="F84" s="21"/>
      <c r="G84" s="21"/>
      <c r="H84" s="21"/>
      <c r="I84" s="21"/>
      <c r="J84" s="21"/>
      <c r="K84" s="21">
        <f>M84+O84+Q84</f>
        <v>270</v>
      </c>
      <c r="L84" s="21"/>
      <c r="M84" s="21"/>
      <c r="N84" s="21"/>
      <c r="O84" s="21"/>
      <c r="P84" s="21"/>
      <c r="Q84" s="21">
        <v>270</v>
      </c>
      <c r="S84" s="16"/>
      <c r="U84" s="16"/>
      <c r="W84" s="16"/>
    </row>
    <row r="85" spans="1:23" ht="12.75">
      <c r="A85" s="18"/>
      <c r="B85" s="19"/>
      <c r="C85" s="20" t="s">
        <v>4</v>
      </c>
      <c r="D85" s="21">
        <f>SUM(D83+D84)</f>
        <v>56500</v>
      </c>
      <c r="E85" s="21">
        <f>SUM(E83:E84)</f>
        <v>11234</v>
      </c>
      <c r="F85" s="21"/>
      <c r="G85" s="21">
        <f>SUM(G83:G84)</f>
        <v>9938</v>
      </c>
      <c r="H85" s="21"/>
      <c r="I85" s="21">
        <f>SUM(I83:I84)</f>
        <v>13678</v>
      </c>
      <c r="J85" s="21"/>
      <c r="K85" s="21">
        <f>SUM(K83+K84)</f>
        <v>15146</v>
      </c>
      <c r="L85" s="21"/>
      <c r="M85" s="21">
        <f>SUM(M83+M84)</f>
        <v>11088</v>
      </c>
      <c r="N85" s="21"/>
      <c r="O85" s="21">
        <f>SUM(O83+O84)</f>
        <v>2218</v>
      </c>
      <c r="P85" s="21"/>
      <c r="Q85" s="21">
        <f>SUM(Q83+Q84)</f>
        <v>1840</v>
      </c>
      <c r="S85" s="16"/>
      <c r="U85" s="16"/>
      <c r="W85" s="16"/>
    </row>
    <row r="86" spans="1:23" ht="12.75">
      <c r="A86" s="18"/>
      <c r="B86" s="19"/>
      <c r="C86" s="20"/>
      <c r="D86" s="21"/>
      <c r="E86" s="21"/>
      <c r="F86" s="21"/>
      <c r="G86" s="21"/>
      <c r="H86" s="21"/>
      <c r="I86" s="21"/>
      <c r="J86" s="21"/>
      <c r="K86" s="21"/>
      <c r="L86" s="21"/>
      <c r="M86" s="21"/>
      <c r="N86" s="21"/>
      <c r="O86" s="21"/>
      <c r="P86" s="21"/>
      <c r="Q86" s="21"/>
      <c r="S86" s="16"/>
      <c r="U86" s="16"/>
      <c r="W86" s="16"/>
    </row>
    <row r="87" spans="1:23" ht="12.75">
      <c r="A87" s="18">
        <v>18</v>
      </c>
      <c r="B87" s="19" t="s">
        <v>30</v>
      </c>
      <c r="C87" s="20" t="s">
        <v>0</v>
      </c>
      <c r="D87" s="21">
        <f>37242+K87</f>
        <v>51877</v>
      </c>
      <c r="E87" s="21">
        <v>14834</v>
      </c>
      <c r="F87" s="21"/>
      <c r="G87" s="21">
        <v>4572</v>
      </c>
      <c r="H87" s="21"/>
      <c r="I87" s="21">
        <v>11488</v>
      </c>
      <c r="J87" s="21"/>
      <c r="K87" s="21">
        <f>M87+O87+Q87</f>
        <v>14635</v>
      </c>
      <c r="L87" s="21"/>
      <c r="M87" s="21">
        <v>10876</v>
      </c>
      <c r="N87" s="21"/>
      <c r="O87" s="21">
        <v>2261</v>
      </c>
      <c r="P87" s="21"/>
      <c r="Q87" s="21">
        <v>1498</v>
      </c>
      <c r="S87" s="16"/>
      <c r="U87" s="16"/>
      <c r="W87" s="16"/>
    </row>
    <row r="88" spans="1:23" ht="12.75">
      <c r="A88" s="18"/>
      <c r="B88" s="19"/>
      <c r="C88" s="20" t="s">
        <v>2</v>
      </c>
      <c r="D88" s="21">
        <f>K88</f>
        <v>118</v>
      </c>
      <c r="E88" s="21"/>
      <c r="F88" s="21"/>
      <c r="G88" s="21"/>
      <c r="H88" s="21"/>
      <c r="I88" s="21"/>
      <c r="J88" s="21"/>
      <c r="K88" s="21">
        <f>M88+O88+Q88</f>
        <v>118</v>
      </c>
      <c r="L88" s="21"/>
      <c r="M88" s="21"/>
      <c r="N88" s="21"/>
      <c r="O88" s="21"/>
      <c r="P88" s="21"/>
      <c r="Q88" s="21">
        <v>118</v>
      </c>
      <c r="S88" s="16"/>
      <c r="U88" s="16"/>
      <c r="W88" s="16"/>
    </row>
    <row r="89" spans="1:23" ht="12.75">
      <c r="A89" s="18"/>
      <c r="B89" s="19"/>
      <c r="C89" s="20" t="s">
        <v>4</v>
      </c>
      <c r="D89" s="21">
        <f>SUM(D87+D88)</f>
        <v>51995</v>
      </c>
      <c r="E89" s="21">
        <f>SUM(E87:E88)</f>
        <v>14834</v>
      </c>
      <c r="F89" s="21"/>
      <c r="G89" s="21">
        <f>SUM(G87:G88)</f>
        <v>4572</v>
      </c>
      <c r="H89" s="21"/>
      <c r="I89" s="21">
        <f>SUM(I87:I88)</f>
        <v>11488</v>
      </c>
      <c r="J89" s="21"/>
      <c r="K89" s="21">
        <f>SUM(K87+K88)</f>
        <v>14753</v>
      </c>
      <c r="L89" s="21"/>
      <c r="M89" s="21">
        <f>SUM(M87+M88)</f>
        <v>10876</v>
      </c>
      <c r="N89" s="21"/>
      <c r="O89" s="21">
        <f>SUM(O87+O88)</f>
        <v>2261</v>
      </c>
      <c r="P89" s="21"/>
      <c r="Q89" s="21">
        <f>SUM(Q87+Q88)</f>
        <v>1616</v>
      </c>
      <c r="S89" s="16"/>
      <c r="U89" s="16"/>
      <c r="W89" s="16"/>
    </row>
    <row r="90" spans="1:23" ht="12.75">
      <c r="A90" s="18"/>
      <c r="B90" s="19"/>
      <c r="C90" s="20"/>
      <c r="D90" s="21"/>
      <c r="E90" s="21"/>
      <c r="F90" s="21"/>
      <c r="G90" s="21"/>
      <c r="H90" s="21"/>
      <c r="I90" s="21"/>
      <c r="J90" s="21"/>
      <c r="K90" s="21"/>
      <c r="L90" s="21"/>
      <c r="M90" s="21"/>
      <c r="N90" s="21"/>
      <c r="O90" s="21"/>
      <c r="P90" s="21"/>
      <c r="Q90" s="21"/>
      <c r="S90" s="16"/>
      <c r="U90" s="16"/>
      <c r="W90" s="16"/>
    </row>
    <row r="91" spans="1:23" ht="12.75">
      <c r="A91" s="18">
        <v>19</v>
      </c>
      <c r="B91" s="19" t="s">
        <v>31</v>
      </c>
      <c r="C91" s="20" t="s">
        <v>0</v>
      </c>
      <c r="D91" s="21">
        <f>18818+K91</f>
        <v>20271</v>
      </c>
      <c r="E91" s="21">
        <v>5858</v>
      </c>
      <c r="F91" s="21"/>
      <c r="G91" s="21">
        <v>4822</v>
      </c>
      <c r="H91" s="21"/>
      <c r="I91" s="21">
        <v>5914</v>
      </c>
      <c r="J91" s="21"/>
      <c r="K91" s="21">
        <f>M91+O91+Q91</f>
        <v>1453</v>
      </c>
      <c r="L91" s="21"/>
      <c r="M91" s="21">
        <v>1217</v>
      </c>
      <c r="N91" s="21"/>
      <c r="O91" s="21">
        <v>158</v>
      </c>
      <c r="P91" s="21"/>
      <c r="Q91" s="21">
        <v>78</v>
      </c>
      <c r="S91" s="16"/>
      <c r="U91" s="16"/>
      <c r="W91" s="16"/>
    </row>
    <row r="92" spans="1:23" ht="12.75">
      <c r="A92" s="18"/>
      <c r="B92" s="19"/>
      <c r="C92" s="20" t="s">
        <v>2</v>
      </c>
      <c r="D92" s="21">
        <f>K92</f>
        <v>81</v>
      </c>
      <c r="E92" s="21"/>
      <c r="F92" s="21"/>
      <c r="G92" s="21"/>
      <c r="H92" s="21"/>
      <c r="I92" s="21"/>
      <c r="J92" s="21"/>
      <c r="K92" s="21">
        <f>M92+O92+Q92</f>
        <v>81</v>
      </c>
      <c r="L92" s="21"/>
      <c r="M92" s="21"/>
      <c r="N92" s="21"/>
      <c r="O92" s="21"/>
      <c r="P92" s="21"/>
      <c r="Q92" s="21">
        <v>81</v>
      </c>
      <c r="S92" s="16"/>
      <c r="U92" s="16"/>
      <c r="W92" s="16"/>
    </row>
    <row r="93" spans="1:23" ht="12.75">
      <c r="A93" s="18"/>
      <c r="B93" s="19"/>
      <c r="C93" s="20" t="s">
        <v>4</v>
      </c>
      <c r="D93" s="21">
        <f>SUM(D91+D92)</f>
        <v>20352</v>
      </c>
      <c r="E93" s="21">
        <f>SUM(E91:E92)</f>
        <v>5858</v>
      </c>
      <c r="F93" s="21"/>
      <c r="G93" s="21">
        <f>SUM(G91:G92)</f>
        <v>4822</v>
      </c>
      <c r="H93" s="21"/>
      <c r="I93" s="21">
        <f>SUM(I91:I92)</f>
        <v>5914</v>
      </c>
      <c r="J93" s="21"/>
      <c r="K93" s="21">
        <f>SUM(K91+K92)</f>
        <v>1534</v>
      </c>
      <c r="L93" s="21"/>
      <c r="M93" s="21">
        <f>SUM(M91+M92)</f>
        <v>1217</v>
      </c>
      <c r="N93" s="21"/>
      <c r="O93" s="21">
        <f>SUM(O91+O92)</f>
        <v>158</v>
      </c>
      <c r="P93" s="21"/>
      <c r="Q93" s="21">
        <f>SUM(Q91+Q92)</f>
        <v>159</v>
      </c>
      <c r="S93" s="16"/>
      <c r="U93" s="16"/>
      <c r="W93" s="16"/>
    </row>
    <row r="94" spans="1:23" ht="12.75">
      <c r="A94" s="18"/>
      <c r="B94" s="19"/>
      <c r="C94" s="20"/>
      <c r="D94" s="21"/>
      <c r="E94" s="21"/>
      <c r="F94" s="21"/>
      <c r="G94" s="21"/>
      <c r="H94" s="21"/>
      <c r="I94" s="21"/>
      <c r="J94" s="21"/>
      <c r="K94" s="21"/>
      <c r="L94" s="21"/>
      <c r="M94" s="21"/>
      <c r="N94" s="21"/>
      <c r="O94" s="21"/>
      <c r="P94" s="21"/>
      <c r="Q94" s="21"/>
      <c r="S94" s="16"/>
      <c r="U94" s="16"/>
      <c r="W94" s="16"/>
    </row>
    <row r="95" spans="1:23" ht="12.75">
      <c r="A95" s="18">
        <v>20</v>
      </c>
      <c r="B95" s="19" t="s">
        <v>32</v>
      </c>
      <c r="C95" s="20" t="s">
        <v>0</v>
      </c>
      <c r="D95" s="21">
        <f>29118+K95</f>
        <v>35706</v>
      </c>
      <c r="E95" s="21">
        <v>8488</v>
      </c>
      <c r="F95" s="21"/>
      <c r="G95" s="21">
        <v>6734</v>
      </c>
      <c r="H95" s="21"/>
      <c r="I95" s="21">
        <v>9532</v>
      </c>
      <c r="J95" s="21"/>
      <c r="K95" s="21">
        <f>M95+O95+Q95</f>
        <v>6588</v>
      </c>
      <c r="L95" s="21"/>
      <c r="M95" s="21">
        <v>5556</v>
      </c>
      <c r="N95" s="21"/>
      <c r="O95" s="21">
        <v>556</v>
      </c>
      <c r="P95" s="21"/>
      <c r="Q95" s="21">
        <v>476</v>
      </c>
      <c r="S95" s="16"/>
      <c r="U95" s="16"/>
      <c r="W95" s="16"/>
    </row>
    <row r="96" spans="1:23" ht="12.75">
      <c r="A96" s="18"/>
      <c r="B96" s="19"/>
      <c r="C96" s="20" t="s">
        <v>2</v>
      </c>
      <c r="D96" s="21">
        <f>K96</f>
        <v>33</v>
      </c>
      <c r="E96" s="21"/>
      <c r="F96" s="21"/>
      <c r="G96" s="21"/>
      <c r="H96" s="21"/>
      <c r="I96" s="21"/>
      <c r="J96" s="21"/>
      <c r="K96" s="21">
        <f>M96+O96+Q96</f>
        <v>33</v>
      </c>
      <c r="L96" s="21"/>
      <c r="M96" s="21"/>
      <c r="N96" s="21"/>
      <c r="O96" s="21"/>
      <c r="P96" s="21"/>
      <c r="Q96" s="21">
        <v>33</v>
      </c>
      <c r="S96" s="16"/>
      <c r="U96" s="16"/>
      <c r="W96" s="16"/>
    </row>
    <row r="97" spans="1:23" ht="12.75">
      <c r="A97" s="18"/>
      <c r="B97" s="19"/>
      <c r="C97" s="20" t="s">
        <v>4</v>
      </c>
      <c r="D97" s="21">
        <f>SUM(D95+D96)</f>
        <v>35739</v>
      </c>
      <c r="E97" s="21">
        <f>SUM(E95:E96)</f>
        <v>8488</v>
      </c>
      <c r="F97" s="21"/>
      <c r="G97" s="21">
        <f>SUM(G95:G96)</f>
        <v>6734</v>
      </c>
      <c r="H97" s="21"/>
      <c r="I97" s="21">
        <f>SUM(I95:I96)</f>
        <v>9532</v>
      </c>
      <c r="J97" s="21"/>
      <c r="K97" s="21">
        <f>SUM(K95+K96)</f>
        <v>6621</v>
      </c>
      <c r="L97" s="21"/>
      <c r="M97" s="21">
        <f>SUM(M95+M96)</f>
        <v>5556</v>
      </c>
      <c r="N97" s="21"/>
      <c r="O97" s="21">
        <f>SUM(O95+O96)</f>
        <v>556</v>
      </c>
      <c r="P97" s="21"/>
      <c r="Q97" s="21">
        <f>SUM(Q95+Q96)</f>
        <v>509</v>
      </c>
      <c r="S97" s="16"/>
      <c r="U97" s="16"/>
      <c r="W97" s="16"/>
    </row>
    <row r="98" spans="1:24" ht="12.75">
      <c r="A98" s="18"/>
      <c r="B98" s="19"/>
      <c r="C98" s="20"/>
      <c r="D98" s="21"/>
      <c r="E98" s="21"/>
      <c r="F98" s="21"/>
      <c r="G98" s="21"/>
      <c r="H98" s="21"/>
      <c r="I98" s="21"/>
      <c r="J98" s="21"/>
      <c r="K98" s="21"/>
      <c r="L98" s="21"/>
      <c r="M98" s="21"/>
      <c r="N98" s="21"/>
      <c r="O98" s="21"/>
      <c r="P98" s="21"/>
      <c r="Q98" s="21"/>
      <c r="S98" s="16"/>
      <c r="U98" s="16"/>
      <c r="W98" s="16"/>
      <c r="X98" s="21"/>
    </row>
    <row r="99" spans="1:24" ht="12.75">
      <c r="A99" s="18">
        <v>21</v>
      </c>
      <c r="B99" s="19" t="s">
        <v>33</v>
      </c>
      <c r="C99" s="20" t="s">
        <v>0</v>
      </c>
      <c r="D99" s="21">
        <f>31056+K99</f>
        <v>36382</v>
      </c>
      <c r="E99" s="21">
        <v>15824</v>
      </c>
      <c r="F99" s="21"/>
      <c r="G99" s="21">
        <v>3374</v>
      </c>
      <c r="H99" s="21"/>
      <c r="I99" s="21">
        <v>7461</v>
      </c>
      <c r="J99" s="21"/>
      <c r="K99" s="21">
        <f>M99+O99+Q99</f>
        <v>5326</v>
      </c>
      <c r="L99" s="21"/>
      <c r="M99" s="21">
        <v>4517</v>
      </c>
      <c r="N99" s="21"/>
      <c r="O99" s="21">
        <v>452</v>
      </c>
      <c r="P99" s="21"/>
      <c r="Q99" s="21">
        <v>357</v>
      </c>
      <c r="S99" s="16"/>
      <c r="U99" s="16"/>
      <c r="W99" s="16"/>
      <c r="X99" s="21"/>
    </row>
    <row r="100" spans="1:24" ht="12.75">
      <c r="A100" s="18"/>
      <c r="B100" s="19"/>
      <c r="C100" s="20" t="s">
        <v>2</v>
      </c>
      <c r="D100" s="21">
        <f>K100</f>
        <v>505</v>
      </c>
      <c r="E100" s="21"/>
      <c r="F100" s="21"/>
      <c r="G100" s="21"/>
      <c r="H100" s="21"/>
      <c r="I100" s="21"/>
      <c r="J100" s="21"/>
      <c r="K100" s="21">
        <f>M100+O100+Q100</f>
        <v>505</v>
      </c>
      <c r="L100" s="21"/>
      <c r="M100" s="21">
        <v>400</v>
      </c>
      <c r="N100" s="21"/>
      <c r="O100" s="21"/>
      <c r="P100" s="21"/>
      <c r="Q100" s="21">
        <v>105</v>
      </c>
      <c r="S100" s="16"/>
      <c r="U100" s="16"/>
      <c r="W100" s="16"/>
      <c r="X100" s="21"/>
    </row>
    <row r="101" spans="1:23" ht="12.75">
      <c r="A101" s="18"/>
      <c r="B101" s="19"/>
      <c r="C101" s="20" t="s">
        <v>4</v>
      </c>
      <c r="D101" s="21">
        <f>SUM(D99+D100)</f>
        <v>36887</v>
      </c>
      <c r="E101" s="21">
        <f>SUM(E99:E100)</f>
        <v>15824</v>
      </c>
      <c r="F101" s="21"/>
      <c r="G101" s="21">
        <f>SUM(G99:G100)</f>
        <v>3374</v>
      </c>
      <c r="H101" s="21"/>
      <c r="I101" s="21">
        <f>SUM(I99:I100)</f>
        <v>7461</v>
      </c>
      <c r="J101" s="21"/>
      <c r="K101" s="21">
        <f>SUM(K99+K100)</f>
        <v>5831</v>
      </c>
      <c r="L101" s="21"/>
      <c r="M101" s="21">
        <f>SUM(M99+M100)</f>
        <v>4917</v>
      </c>
      <c r="N101" s="21"/>
      <c r="O101" s="21">
        <f>SUM(O99+O100)</f>
        <v>452</v>
      </c>
      <c r="P101" s="21"/>
      <c r="Q101" s="21">
        <f>SUM(Q99+Q100)</f>
        <v>462</v>
      </c>
      <c r="S101" s="16"/>
      <c r="U101" s="16"/>
      <c r="W101" s="16"/>
    </row>
    <row r="102" spans="1:23" ht="12.75">
      <c r="A102" s="18"/>
      <c r="B102" s="19"/>
      <c r="C102" s="20"/>
      <c r="D102" s="21"/>
      <c r="E102" s="21"/>
      <c r="F102" s="21"/>
      <c r="G102" s="21"/>
      <c r="H102" s="21"/>
      <c r="I102" s="21"/>
      <c r="J102" s="21"/>
      <c r="K102" s="21"/>
      <c r="L102" s="21"/>
      <c r="M102" s="21"/>
      <c r="N102" s="21"/>
      <c r="O102" s="21"/>
      <c r="P102" s="21"/>
      <c r="Q102" s="21"/>
      <c r="S102" s="16"/>
      <c r="U102" s="16"/>
      <c r="W102" s="16"/>
    </row>
    <row r="103" spans="1:23" ht="12.75">
      <c r="A103" s="18">
        <v>22</v>
      </c>
      <c r="B103" s="19" t="s">
        <v>34</v>
      </c>
      <c r="C103" s="20" t="s">
        <v>0</v>
      </c>
      <c r="D103" s="21">
        <f>29110+K103</f>
        <v>39243</v>
      </c>
      <c r="E103" s="21">
        <v>8242</v>
      </c>
      <c r="F103" s="21"/>
      <c r="G103" s="21">
        <v>8438</v>
      </c>
      <c r="H103" s="21"/>
      <c r="I103" s="21">
        <v>8048</v>
      </c>
      <c r="J103" s="21"/>
      <c r="K103" s="21">
        <f>M103+O103+Q103</f>
        <v>10133</v>
      </c>
      <c r="L103" s="21"/>
      <c r="M103" s="21">
        <v>8380</v>
      </c>
      <c r="N103" s="21"/>
      <c r="O103" s="21">
        <v>1117</v>
      </c>
      <c r="P103" s="21"/>
      <c r="Q103" s="21">
        <v>636</v>
      </c>
      <c r="S103" s="16"/>
      <c r="U103" s="16"/>
      <c r="W103" s="16"/>
    </row>
    <row r="104" spans="1:23" ht="12.75">
      <c r="A104" s="18"/>
      <c r="B104" s="19"/>
      <c r="C104" s="20" t="s">
        <v>2</v>
      </c>
      <c r="D104" s="21">
        <f>K104</f>
        <v>123</v>
      </c>
      <c r="E104" s="21"/>
      <c r="F104" s="21"/>
      <c r="G104" s="21"/>
      <c r="H104" s="21"/>
      <c r="I104" s="21"/>
      <c r="J104" s="21"/>
      <c r="K104" s="21">
        <f>M104+O104+Q104</f>
        <v>123</v>
      </c>
      <c r="L104" s="21"/>
      <c r="M104" s="21"/>
      <c r="N104" s="21"/>
      <c r="O104" s="21"/>
      <c r="P104" s="21"/>
      <c r="Q104" s="21">
        <v>123</v>
      </c>
      <c r="S104" s="16"/>
      <c r="U104" s="16"/>
      <c r="W104" s="16"/>
    </row>
    <row r="105" spans="1:23" ht="12.75">
      <c r="A105" s="18"/>
      <c r="B105" s="19"/>
      <c r="C105" s="20" t="s">
        <v>4</v>
      </c>
      <c r="D105" s="21">
        <f>SUM(D103+D104)</f>
        <v>39366</v>
      </c>
      <c r="E105" s="21">
        <f>SUM(E103:E104)</f>
        <v>8242</v>
      </c>
      <c r="F105" s="21"/>
      <c r="G105" s="21">
        <f>SUM(G103:G104)</f>
        <v>8438</v>
      </c>
      <c r="H105" s="21"/>
      <c r="I105" s="21">
        <f>SUM(I103:I104)</f>
        <v>8048</v>
      </c>
      <c r="J105" s="21"/>
      <c r="K105" s="21">
        <f>SUM(K103+K104)</f>
        <v>10256</v>
      </c>
      <c r="L105" s="21"/>
      <c r="M105" s="21">
        <f>SUM(M103+M104)</f>
        <v>8380</v>
      </c>
      <c r="N105" s="21"/>
      <c r="O105" s="21">
        <f>SUM(O103+O104)</f>
        <v>1117</v>
      </c>
      <c r="P105" s="21"/>
      <c r="Q105" s="21">
        <f>SUM(Q103+Q104)</f>
        <v>759</v>
      </c>
      <c r="S105" s="16"/>
      <c r="U105" s="16"/>
      <c r="W105" s="16"/>
    </row>
    <row r="106" spans="1:23" ht="12.75">
      <c r="A106" s="18"/>
      <c r="B106" s="19"/>
      <c r="C106" s="20"/>
      <c r="D106" s="21"/>
      <c r="E106" s="21"/>
      <c r="F106" s="21"/>
      <c r="G106" s="21"/>
      <c r="H106" s="21"/>
      <c r="I106" s="21"/>
      <c r="J106" s="21"/>
      <c r="K106" s="21"/>
      <c r="L106" s="21"/>
      <c r="M106" s="21"/>
      <c r="N106" s="21"/>
      <c r="O106" s="21"/>
      <c r="P106" s="21"/>
      <c r="Q106" s="21"/>
      <c r="S106" s="16"/>
      <c r="U106" s="16"/>
      <c r="W106" s="16"/>
    </row>
    <row r="107" spans="1:23" ht="12.75">
      <c r="A107" s="18">
        <v>23</v>
      </c>
      <c r="B107" s="19" t="s">
        <v>35</v>
      </c>
      <c r="C107" s="20" t="s">
        <v>0</v>
      </c>
      <c r="D107" s="21">
        <f>18655+K107</f>
        <v>22604</v>
      </c>
      <c r="E107" s="21">
        <v>6705</v>
      </c>
      <c r="F107" s="21"/>
      <c r="G107" s="21">
        <v>3293</v>
      </c>
      <c r="H107" s="21"/>
      <c r="I107" s="21">
        <v>6095</v>
      </c>
      <c r="J107" s="21"/>
      <c r="K107" s="21">
        <f>M107+O107+Q107</f>
        <v>3949</v>
      </c>
      <c r="L107" s="21"/>
      <c r="M107" s="21">
        <v>3323</v>
      </c>
      <c r="N107" s="21"/>
      <c r="O107" s="21">
        <v>432</v>
      </c>
      <c r="P107" s="21"/>
      <c r="Q107" s="21">
        <v>194</v>
      </c>
      <c r="S107" s="16"/>
      <c r="U107" s="16"/>
      <c r="W107" s="16"/>
    </row>
    <row r="108" spans="1:23" ht="12.75">
      <c r="A108" s="18"/>
      <c r="B108" s="19"/>
      <c r="C108" s="20" t="s">
        <v>2</v>
      </c>
      <c r="D108" s="21">
        <f>K108</f>
        <v>66</v>
      </c>
      <c r="E108" s="21"/>
      <c r="F108" s="21"/>
      <c r="G108" s="21"/>
      <c r="H108" s="21"/>
      <c r="I108" s="21"/>
      <c r="J108" s="21"/>
      <c r="K108" s="21">
        <f>M108+O108+Q108</f>
        <v>66</v>
      </c>
      <c r="L108" s="21"/>
      <c r="M108" s="21"/>
      <c r="N108" s="21"/>
      <c r="O108" s="21"/>
      <c r="P108" s="21"/>
      <c r="Q108" s="21">
        <v>66</v>
      </c>
      <c r="S108" s="16"/>
      <c r="U108" s="16"/>
      <c r="W108" s="16"/>
    </row>
    <row r="109" spans="1:23" ht="12.75">
      <c r="A109" s="18"/>
      <c r="B109" s="19"/>
      <c r="C109" s="20" t="s">
        <v>4</v>
      </c>
      <c r="D109" s="21">
        <f>SUM(D107+D108)</f>
        <v>22670</v>
      </c>
      <c r="E109" s="21">
        <f>SUM(E107:E108)</f>
        <v>6705</v>
      </c>
      <c r="F109" s="21"/>
      <c r="G109" s="21">
        <f>SUM(G107:G108)</f>
        <v>3293</v>
      </c>
      <c r="H109" s="21"/>
      <c r="I109" s="21">
        <f>SUM(I107:I108)</f>
        <v>6095</v>
      </c>
      <c r="J109" s="21"/>
      <c r="K109" s="21">
        <f>SUM(K107+K108)</f>
        <v>4015</v>
      </c>
      <c r="L109" s="21"/>
      <c r="M109" s="21">
        <f>SUM(M107+M108)</f>
        <v>3323</v>
      </c>
      <c r="N109" s="21"/>
      <c r="O109" s="21">
        <f>SUM(O107+O108)</f>
        <v>432</v>
      </c>
      <c r="P109" s="21"/>
      <c r="Q109" s="21">
        <f>SUM(Q107+Q108)</f>
        <v>260</v>
      </c>
      <c r="S109" s="16"/>
      <c r="U109" s="16"/>
      <c r="W109" s="16"/>
    </row>
    <row r="110" spans="1:23" ht="12.75">
      <c r="A110" s="18"/>
      <c r="B110" s="19"/>
      <c r="C110" s="20"/>
      <c r="D110" s="21"/>
      <c r="E110" s="21"/>
      <c r="F110" s="21"/>
      <c r="G110" s="21"/>
      <c r="H110" s="21"/>
      <c r="I110" s="21"/>
      <c r="J110" s="21"/>
      <c r="K110" s="21"/>
      <c r="L110" s="21"/>
      <c r="M110" s="21"/>
      <c r="N110" s="21"/>
      <c r="O110" s="21"/>
      <c r="P110" s="21"/>
      <c r="Q110" s="21"/>
      <c r="S110" s="16"/>
      <c r="U110" s="16"/>
      <c r="W110" s="16"/>
    </row>
    <row r="111" spans="1:23" ht="12.75">
      <c r="A111" s="18">
        <v>24</v>
      </c>
      <c r="B111" s="22" t="s">
        <v>36</v>
      </c>
      <c r="C111" s="20" t="s">
        <v>0</v>
      </c>
      <c r="D111" s="21">
        <f>85684+K111</f>
        <v>114379</v>
      </c>
      <c r="E111" s="21">
        <v>45074</v>
      </c>
      <c r="F111" s="21"/>
      <c r="G111" s="21">
        <v>11312</v>
      </c>
      <c r="H111" s="21"/>
      <c r="I111" s="21">
        <v>19608</v>
      </c>
      <c r="J111" s="21"/>
      <c r="K111" s="21">
        <f>M111+O111+Q111</f>
        <v>28695</v>
      </c>
      <c r="L111" s="21"/>
      <c r="M111" s="21">
        <v>23018</v>
      </c>
      <c r="N111" s="21"/>
      <c r="O111" s="21">
        <v>2302</v>
      </c>
      <c r="P111" s="21"/>
      <c r="Q111" s="21">
        <v>3375</v>
      </c>
      <c r="S111" s="16"/>
      <c r="U111" s="16"/>
      <c r="W111" s="16"/>
    </row>
    <row r="112" spans="1:23" ht="12.75">
      <c r="A112" s="18"/>
      <c r="B112" s="19"/>
      <c r="C112" s="20" t="s">
        <v>2</v>
      </c>
      <c r="D112" s="21">
        <f>K112</f>
        <v>163</v>
      </c>
      <c r="E112" s="21"/>
      <c r="F112" s="21"/>
      <c r="G112" s="21"/>
      <c r="H112" s="21"/>
      <c r="I112" s="21"/>
      <c r="J112" s="21"/>
      <c r="K112" s="21">
        <f>M112+O112+Q112</f>
        <v>163</v>
      </c>
      <c r="L112" s="21"/>
      <c r="M112" s="21"/>
      <c r="N112" s="21"/>
      <c r="O112" s="21"/>
      <c r="P112" s="21"/>
      <c r="Q112" s="21">
        <v>163</v>
      </c>
      <c r="S112" s="16"/>
      <c r="U112" s="16"/>
      <c r="W112" s="16"/>
    </row>
    <row r="113" spans="1:23" ht="12.75">
      <c r="A113" s="18"/>
      <c r="B113" s="19"/>
      <c r="C113" s="20" t="s">
        <v>4</v>
      </c>
      <c r="D113" s="21">
        <f>SUM(D111+D112)</f>
        <v>114542</v>
      </c>
      <c r="E113" s="21">
        <f>SUM(E111:E112)</f>
        <v>45074</v>
      </c>
      <c r="F113" s="21"/>
      <c r="G113" s="21">
        <f>SUM(G111:G112)</f>
        <v>11312</v>
      </c>
      <c r="H113" s="21"/>
      <c r="I113" s="21">
        <f>SUM(I111:I112)</f>
        <v>19608</v>
      </c>
      <c r="J113" s="21"/>
      <c r="K113" s="21">
        <f>SUM(K111+K112)</f>
        <v>28858</v>
      </c>
      <c r="L113" s="21"/>
      <c r="M113" s="21">
        <f>SUM(M111+M112)</f>
        <v>23018</v>
      </c>
      <c r="N113" s="21"/>
      <c r="O113" s="21">
        <f>SUM(O111+O112)</f>
        <v>2302</v>
      </c>
      <c r="P113" s="21"/>
      <c r="Q113" s="21">
        <f>SUM(Q111+Q112)</f>
        <v>3538</v>
      </c>
      <c r="S113" s="16"/>
      <c r="U113" s="16"/>
      <c r="W113" s="16"/>
    </row>
    <row r="114" spans="1:23" ht="12.75">
      <c r="A114" s="18"/>
      <c r="B114" s="19"/>
      <c r="C114" s="20"/>
      <c r="D114" s="21"/>
      <c r="E114" s="21"/>
      <c r="F114" s="21"/>
      <c r="G114" s="21"/>
      <c r="H114" s="21"/>
      <c r="I114" s="21"/>
      <c r="J114" s="21"/>
      <c r="K114" s="21"/>
      <c r="L114" s="21"/>
      <c r="M114" s="21"/>
      <c r="N114" s="21"/>
      <c r="O114" s="21"/>
      <c r="P114" s="21"/>
      <c r="Q114" s="21"/>
      <c r="S114" s="16"/>
      <c r="U114" s="16"/>
      <c r="W114" s="16"/>
    </row>
    <row r="115" spans="1:23" ht="12.75">
      <c r="A115" s="18">
        <v>25</v>
      </c>
      <c r="B115" s="19" t="s">
        <v>37</v>
      </c>
      <c r="C115" s="20" t="s">
        <v>0</v>
      </c>
      <c r="D115" s="21">
        <f>21137+K115</f>
        <v>25250</v>
      </c>
      <c r="E115" s="21">
        <v>6366</v>
      </c>
      <c r="F115" s="21"/>
      <c r="G115" s="21">
        <v>4764</v>
      </c>
      <c r="H115" s="21"/>
      <c r="I115" s="21">
        <v>6791</v>
      </c>
      <c r="J115" s="21"/>
      <c r="K115" s="21">
        <f>M115+O115+Q115</f>
        <v>4113</v>
      </c>
      <c r="L115" s="21"/>
      <c r="M115" s="21">
        <v>3433</v>
      </c>
      <c r="N115" s="21"/>
      <c r="O115" s="21">
        <v>392</v>
      </c>
      <c r="P115" s="21"/>
      <c r="Q115" s="21">
        <v>288</v>
      </c>
      <c r="S115" s="16"/>
      <c r="U115" s="16"/>
      <c r="W115" s="16"/>
    </row>
    <row r="116" spans="1:23" ht="12.75">
      <c r="A116" s="18"/>
      <c r="B116" s="19"/>
      <c r="C116" s="20" t="s">
        <v>2</v>
      </c>
      <c r="D116" s="21">
        <f>K116</f>
        <v>639</v>
      </c>
      <c r="E116" s="21"/>
      <c r="F116" s="21"/>
      <c r="G116" s="21"/>
      <c r="H116" s="21"/>
      <c r="I116" s="21"/>
      <c r="J116" s="21"/>
      <c r="K116" s="21">
        <f>M116+O116+Q116</f>
        <v>639</v>
      </c>
      <c r="L116" s="21"/>
      <c r="M116" s="21"/>
      <c r="N116" s="21"/>
      <c r="O116" s="21"/>
      <c r="P116" s="21"/>
      <c r="Q116" s="21">
        <v>639</v>
      </c>
      <c r="S116" s="16"/>
      <c r="U116" s="16"/>
      <c r="W116" s="16"/>
    </row>
    <row r="117" spans="1:23" ht="12.75">
      <c r="A117" s="18"/>
      <c r="B117" s="19"/>
      <c r="C117" s="20" t="s">
        <v>4</v>
      </c>
      <c r="D117" s="21">
        <f>SUM(D115+D116)</f>
        <v>25889</v>
      </c>
      <c r="E117" s="21">
        <f>SUM(E115:E116)</f>
        <v>6366</v>
      </c>
      <c r="F117" s="21"/>
      <c r="G117" s="21">
        <f>SUM(G115:G116)</f>
        <v>4764</v>
      </c>
      <c r="H117" s="21"/>
      <c r="I117" s="21">
        <f>SUM(I115:I116)</f>
        <v>6791</v>
      </c>
      <c r="J117" s="21"/>
      <c r="K117" s="21">
        <f>SUM(K115+K116)</f>
        <v>4752</v>
      </c>
      <c r="L117" s="21"/>
      <c r="M117" s="21">
        <f>SUM(M115+M116)</f>
        <v>3433</v>
      </c>
      <c r="N117" s="21"/>
      <c r="O117" s="21">
        <f>SUM(O115+O116)</f>
        <v>392</v>
      </c>
      <c r="P117" s="21"/>
      <c r="Q117" s="21">
        <f>SUM(Q115+Q116)</f>
        <v>927</v>
      </c>
      <c r="S117" s="16"/>
      <c r="U117" s="16"/>
      <c r="W117" s="16"/>
    </row>
    <row r="118" spans="1:23" ht="12.75">
      <c r="A118" s="18"/>
      <c r="B118" s="19"/>
      <c r="C118" s="20"/>
      <c r="D118" s="21"/>
      <c r="E118" s="21"/>
      <c r="F118" s="21"/>
      <c r="G118" s="21"/>
      <c r="H118" s="21"/>
      <c r="I118" s="21"/>
      <c r="J118" s="21"/>
      <c r="K118" s="21"/>
      <c r="L118" s="21"/>
      <c r="M118" s="21"/>
      <c r="N118" s="21"/>
      <c r="O118" s="21"/>
      <c r="P118" s="21"/>
      <c r="Q118" s="21"/>
      <c r="S118" s="16"/>
      <c r="U118" s="16"/>
      <c r="W118" s="16"/>
    </row>
    <row r="119" spans="1:23" ht="12.75">
      <c r="A119" s="18">
        <v>26</v>
      </c>
      <c r="B119" s="19" t="s">
        <v>38</v>
      </c>
      <c r="C119" s="20" t="s">
        <v>0</v>
      </c>
      <c r="D119" s="21">
        <f>39393+K119</f>
        <v>54648</v>
      </c>
      <c r="E119" s="21">
        <v>12400</v>
      </c>
      <c r="F119" s="21"/>
      <c r="G119" s="21">
        <v>7976</v>
      </c>
      <c r="H119" s="21"/>
      <c r="I119" s="21">
        <v>10638</v>
      </c>
      <c r="J119" s="21"/>
      <c r="K119" s="21">
        <f>M119+O119+Q119</f>
        <v>15255</v>
      </c>
      <c r="L119" s="21"/>
      <c r="M119" s="21">
        <v>12052</v>
      </c>
      <c r="N119" s="21"/>
      <c r="O119" s="21">
        <v>2338</v>
      </c>
      <c r="P119" s="21"/>
      <c r="Q119" s="21">
        <v>865</v>
      </c>
      <c r="S119" s="16"/>
      <c r="U119" s="16"/>
      <c r="W119" s="16"/>
    </row>
    <row r="120" spans="1:23" ht="12.75">
      <c r="A120" s="18"/>
      <c r="B120" s="19"/>
      <c r="C120" s="20" t="s">
        <v>2</v>
      </c>
      <c r="D120" s="21">
        <f>K120</f>
        <v>518</v>
      </c>
      <c r="E120" s="21"/>
      <c r="F120" s="21"/>
      <c r="G120" s="21"/>
      <c r="H120" s="21"/>
      <c r="I120" s="21"/>
      <c r="J120" s="21"/>
      <c r="K120" s="21">
        <f>M120+O120+Q120</f>
        <v>518</v>
      </c>
      <c r="L120" s="21"/>
      <c r="M120" s="21"/>
      <c r="N120" s="21"/>
      <c r="O120" s="21"/>
      <c r="P120" s="21"/>
      <c r="Q120" s="21">
        <v>518</v>
      </c>
      <c r="S120" s="16"/>
      <c r="U120" s="16"/>
      <c r="W120" s="16"/>
    </row>
    <row r="121" spans="1:23" ht="12.75">
      <c r="A121" s="18"/>
      <c r="B121" s="19"/>
      <c r="C121" s="20" t="s">
        <v>4</v>
      </c>
      <c r="D121" s="21">
        <f>SUM(D119+D120)</f>
        <v>55166</v>
      </c>
      <c r="E121" s="21">
        <f>SUM(E119:E120)</f>
        <v>12400</v>
      </c>
      <c r="F121" s="21"/>
      <c r="G121" s="21">
        <f>SUM(G119:G120)</f>
        <v>7976</v>
      </c>
      <c r="H121" s="21"/>
      <c r="I121" s="21">
        <f>SUM(I119:I120)</f>
        <v>10638</v>
      </c>
      <c r="J121" s="21"/>
      <c r="K121" s="21">
        <f>SUM(K119+K120)</f>
        <v>15773</v>
      </c>
      <c r="L121" s="21"/>
      <c r="M121" s="21">
        <f>SUM(M119+M120)</f>
        <v>12052</v>
      </c>
      <c r="N121" s="21"/>
      <c r="O121" s="21">
        <f>SUM(O119+O120)</f>
        <v>2338</v>
      </c>
      <c r="P121" s="21"/>
      <c r="Q121" s="21">
        <f>SUM(Q119+Q120)</f>
        <v>1383</v>
      </c>
      <c r="S121" s="16"/>
      <c r="U121" s="16"/>
      <c r="W121" s="16"/>
    </row>
    <row r="122" spans="1:23" ht="12.75">
      <c r="A122" s="18"/>
      <c r="B122" s="19"/>
      <c r="C122" s="20"/>
      <c r="D122" s="21"/>
      <c r="E122" s="21"/>
      <c r="F122" s="21"/>
      <c r="G122" s="21"/>
      <c r="H122" s="21"/>
      <c r="I122" s="21"/>
      <c r="J122" s="21"/>
      <c r="K122" s="21"/>
      <c r="L122" s="21"/>
      <c r="M122" s="21"/>
      <c r="N122" s="21"/>
      <c r="O122" s="21"/>
      <c r="P122" s="21"/>
      <c r="Q122" s="21"/>
      <c r="S122" s="16"/>
      <c r="U122" s="16"/>
      <c r="W122" s="16"/>
    </row>
    <row r="123" spans="1:23" ht="12.75">
      <c r="A123" s="18">
        <v>27</v>
      </c>
      <c r="B123" s="19" t="s">
        <v>39</v>
      </c>
      <c r="C123" s="20" t="s">
        <v>0</v>
      </c>
      <c r="D123" s="21">
        <f>20508+K123</f>
        <v>28174</v>
      </c>
      <c r="E123" s="21">
        <v>8477</v>
      </c>
      <c r="F123" s="21"/>
      <c r="G123" s="21">
        <v>3111</v>
      </c>
      <c r="H123" s="21"/>
      <c r="I123" s="21">
        <v>5415</v>
      </c>
      <c r="J123" s="21"/>
      <c r="K123" s="21">
        <f>M123+O123+Q123</f>
        <v>7666</v>
      </c>
      <c r="L123" s="21"/>
      <c r="M123" s="21">
        <v>6439</v>
      </c>
      <c r="N123" s="21"/>
      <c r="O123" s="21">
        <v>644</v>
      </c>
      <c r="P123" s="21"/>
      <c r="Q123" s="21">
        <v>583</v>
      </c>
      <c r="S123" s="16"/>
      <c r="U123" s="16"/>
      <c r="W123" s="16"/>
    </row>
    <row r="124" spans="1:23" ht="12.75">
      <c r="A124" s="18"/>
      <c r="B124" s="19"/>
      <c r="C124" s="20" t="s">
        <v>2</v>
      </c>
      <c r="D124" s="21">
        <f>K124</f>
        <v>644</v>
      </c>
      <c r="E124" s="21"/>
      <c r="F124" s="21"/>
      <c r="G124" s="21"/>
      <c r="H124" s="21"/>
      <c r="I124" s="21"/>
      <c r="J124" s="21"/>
      <c r="K124" s="21">
        <f>M124+O124+Q124</f>
        <v>644</v>
      </c>
      <c r="L124" s="21"/>
      <c r="M124" s="21"/>
      <c r="N124" s="21"/>
      <c r="O124" s="21"/>
      <c r="P124" s="21"/>
      <c r="Q124" s="21">
        <v>644</v>
      </c>
      <c r="S124" s="16"/>
      <c r="U124" s="16"/>
      <c r="W124" s="16"/>
    </row>
    <row r="125" spans="1:23" ht="12.75">
      <c r="A125" s="18"/>
      <c r="B125" s="19"/>
      <c r="C125" s="20" t="s">
        <v>4</v>
      </c>
      <c r="D125" s="21">
        <f>SUM(D123+D124)</f>
        <v>28818</v>
      </c>
      <c r="E125" s="21">
        <f>SUM(E123:E124)</f>
        <v>8477</v>
      </c>
      <c r="F125" s="21"/>
      <c r="G125" s="21">
        <f>SUM(G123:G124)</f>
        <v>3111</v>
      </c>
      <c r="H125" s="21"/>
      <c r="I125" s="21">
        <f>SUM(I123:I124)</f>
        <v>5415</v>
      </c>
      <c r="J125" s="21"/>
      <c r="K125" s="21">
        <f>SUM(K123+K124)</f>
        <v>8310</v>
      </c>
      <c r="L125" s="21"/>
      <c r="M125" s="21">
        <f>SUM(M123+M124)</f>
        <v>6439</v>
      </c>
      <c r="N125" s="21"/>
      <c r="O125" s="21">
        <f>SUM(O123+O124)</f>
        <v>644</v>
      </c>
      <c r="P125" s="21"/>
      <c r="Q125" s="21">
        <f>SUM(Q123+Q124)</f>
        <v>1227</v>
      </c>
      <c r="S125" s="16"/>
      <c r="U125" s="16"/>
      <c r="W125" s="16"/>
    </row>
    <row r="126" spans="1:23" ht="12.75">
      <c r="A126" s="18"/>
      <c r="B126" s="19"/>
      <c r="C126" s="20"/>
      <c r="D126" s="21"/>
      <c r="E126" s="21"/>
      <c r="F126" s="21"/>
      <c r="G126" s="21"/>
      <c r="H126" s="21"/>
      <c r="I126" s="21"/>
      <c r="J126" s="21"/>
      <c r="K126" s="21"/>
      <c r="L126" s="21"/>
      <c r="M126" s="21"/>
      <c r="N126" s="21"/>
      <c r="O126" s="21"/>
      <c r="P126" s="21"/>
      <c r="Q126" s="21"/>
      <c r="S126" s="16"/>
      <c r="U126" s="16"/>
      <c r="W126" s="16"/>
    </row>
    <row r="127" spans="1:23" ht="12.75">
      <c r="A127" s="18">
        <v>28</v>
      </c>
      <c r="B127" s="19" t="s">
        <v>40</v>
      </c>
      <c r="C127" s="20" t="s">
        <v>0</v>
      </c>
      <c r="D127" s="21">
        <f>53946+K127</f>
        <v>64114</v>
      </c>
      <c r="E127" s="21">
        <v>12881</v>
      </c>
      <c r="F127" s="21"/>
      <c r="G127" s="21">
        <v>19427</v>
      </c>
      <c r="H127" s="21"/>
      <c r="I127" s="21">
        <v>12699</v>
      </c>
      <c r="J127" s="21"/>
      <c r="K127" s="21">
        <f>M127+O127+Q127</f>
        <v>10168</v>
      </c>
      <c r="L127" s="21"/>
      <c r="M127" s="21">
        <v>8836</v>
      </c>
      <c r="N127" s="21"/>
      <c r="O127" s="21">
        <v>884</v>
      </c>
      <c r="P127" s="21"/>
      <c r="Q127" s="21">
        <v>448</v>
      </c>
      <c r="S127" s="16"/>
      <c r="U127" s="16"/>
      <c r="W127" s="16"/>
    </row>
    <row r="128" spans="1:23" ht="12.75">
      <c r="A128" s="18"/>
      <c r="B128" s="19"/>
      <c r="C128" s="20" t="s">
        <v>2</v>
      </c>
      <c r="D128" s="21">
        <f>K128</f>
        <v>47</v>
      </c>
      <c r="E128" s="21"/>
      <c r="F128" s="21"/>
      <c r="G128" s="21"/>
      <c r="H128" s="21"/>
      <c r="I128" s="21"/>
      <c r="J128" s="21"/>
      <c r="K128" s="21">
        <f>M128+O128+Q128</f>
        <v>47</v>
      </c>
      <c r="L128" s="21"/>
      <c r="M128" s="21"/>
      <c r="N128" s="21"/>
      <c r="O128" s="21"/>
      <c r="P128" s="21"/>
      <c r="Q128" s="21">
        <v>47</v>
      </c>
      <c r="S128" s="16"/>
      <c r="U128" s="16"/>
      <c r="W128" s="16"/>
    </row>
    <row r="129" spans="1:23" ht="12.75">
      <c r="A129" s="18"/>
      <c r="B129" s="19"/>
      <c r="C129" s="20" t="s">
        <v>4</v>
      </c>
      <c r="D129" s="21">
        <f>SUM(D127+D128)</f>
        <v>64161</v>
      </c>
      <c r="E129" s="21">
        <f>SUM(E127:E128)</f>
        <v>12881</v>
      </c>
      <c r="F129" s="21"/>
      <c r="G129" s="21">
        <f>SUM(G127:G128)</f>
        <v>19427</v>
      </c>
      <c r="H129" s="21"/>
      <c r="I129" s="21">
        <f>SUM(I127:I128)</f>
        <v>12699</v>
      </c>
      <c r="J129" s="21"/>
      <c r="K129" s="21">
        <f>SUM(K127+K128)</f>
        <v>10215</v>
      </c>
      <c r="L129" s="21"/>
      <c r="M129" s="21">
        <f>SUM(M127+M128)</f>
        <v>8836</v>
      </c>
      <c r="N129" s="21"/>
      <c r="O129" s="21">
        <f>SUM(O127+O128)</f>
        <v>884</v>
      </c>
      <c r="P129" s="21"/>
      <c r="Q129" s="21">
        <f>SUM(Q127+Q128)</f>
        <v>495</v>
      </c>
      <c r="S129" s="16"/>
      <c r="U129" s="16"/>
      <c r="W129" s="16"/>
    </row>
    <row r="130" spans="1:23" ht="12.75">
      <c r="A130" s="18"/>
      <c r="B130" s="19"/>
      <c r="C130" s="20"/>
      <c r="D130" s="21"/>
      <c r="E130" s="21"/>
      <c r="F130" s="21"/>
      <c r="G130" s="21"/>
      <c r="H130" s="21"/>
      <c r="I130" s="21"/>
      <c r="J130" s="21"/>
      <c r="K130" s="21"/>
      <c r="L130" s="21"/>
      <c r="M130" s="21"/>
      <c r="N130" s="21"/>
      <c r="O130" s="21"/>
      <c r="P130" s="21"/>
      <c r="Q130" s="21"/>
      <c r="S130" s="16"/>
      <c r="U130" s="16"/>
      <c r="W130" s="16"/>
    </row>
    <row r="131" spans="1:23" ht="12.75">
      <c r="A131" s="18">
        <v>29</v>
      </c>
      <c r="B131" s="19" t="s">
        <v>41</v>
      </c>
      <c r="C131" s="20" t="s">
        <v>0</v>
      </c>
      <c r="D131" s="21">
        <f>49597+K131</f>
        <v>65103</v>
      </c>
      <c r="E131" s="21">
        <v>15360</v>
      </c>
      <c r="F131" s="21"/>
      <c r="G131" s="21">
        <v>13104</v>
      </c>
      <c r="H131" s="21"/>
      <c r="I131" s="21">
        <v>10904</v>
      </c>
      <c r="J131" s="21"/>
      <c r="K131" s="21">
        <f>M131+O131+Q131</f>
        <v>15506</v>
      </c>
      <c r="L131" s="21"/>
      <c r="M131" s="21">
        <v>11848</v>
      </c>
      <c r="N131" s="21"/>
      <c r="O131" s="21">
        <v>2370</v>
      </c>
      <c r="P131" s="21"/>
      <c r="Q131" s="21">
        <v>1288</v>
      </c>
      <c r="S131" s="16"/>
      <c r="U131" s="16"/>
      <c r="W131" s="16"/>
    </row>
    <row r="132" spans="1:23" ht="12.75">
      <c r="A132" s="18"/>
      <c r="B132" s="19"/>
      <c r="C132" s="20" t="s">
        <v>2</v>
      </c>
      <c r="D132" s="21">
        <f>K132</f>
        <v>310</v>
      </c>
      <c r="E132" s="21"/>
      <c r="F132" s="21"/>
      <c r="G132" s="21"/>
      <c r="H132" s="21"/>
      <c r="I132" s="21"/>
      <c r="J132" s="21"/>
      <c r="K132" s="21">
        <f>M132+O132+Q132</f>
        <v>310</v>
      </c>
      <c r="L132" s="21"/>
      <c r="M132" s="21"/>
      <c r="N132" s="21"/>
      <c r="O132" s="21"/>
      <c r="P132" s="21"/>
      <c r="Q132" s="21">
        <v>310</v>
      </c>
      <c r="S132" s="16"/>
      <c r="U132" s="16"/>
      <c r="W132" s="16"/>
    </row>
    <row r="133" spans="1:23" ht="12.75">
      <c r="A133" s="18"/>
      <c r="B133" s="19"/>
      <c r="C133" s="20" t="s">
        <v>4</v>
      </c>
      <c r="D133" s="21">
        <f>SUM(D131+D132)</f>
        <v>65413</v>
      </c>
      <c r="E133" s="21">
        <f>SUM(E131:E132)</f>
        <v>15360</v>
      </c>
      <c r="F133" s="21"/>
      <c r="G133" s="21">
        <f>SUM(G131:G132)</f>
        <v>13104</v>
      </c>
      <c r="H133" s="21"/>
      <c r="I133" s="21">
        <f>SUM(I131:I132)</f>
        <v>10904</v>
      </c>
      <c r="J133" s="21"/>
      <c r="K133" s="21">
        <f>SUM(K131+K132)</f>
        <v>15816</v>
      </c>
      <c r="L133" s="21"/>
      <c r="M133" s="21">
        <f>SUM(M131+M132)</f>
        <v>11848</v>
      </c>
      <c r="N133" s="21"/>
      <c r="O133" s="21">
        <f>SUM(O131+O132)</f>
        <v>2370</v>
      </c>
      <c r="P133" s="21"/>
      <c r="Q133" s="21">
        <f>SUM(Q131+Q132)</f>
        <v>1598</v>
      </c>
      <c r="S133" s="16"/>
      <c r="U133" s="16"/>
      <c r="W133" s="16"/>
    </row>
    <row r="134" spans="1:23" ht="12.75">
      <c r="A134" s="18"/>
      <c r="B134" s="19"/>
      <c r="C134" s="20"/>
      <c r="D134" s="21"/>
      <c r="E134" s="21"/>
      <c r="F134" s="21"/>
      <c r="G134" s="21"/>
      <c r="H134" s="21"/>
      <c r="I134" s="21"/>
      <c r="J134" s="21"/>
      <c r="K134" s="21"/>
      <c r="L134" s="21"/>
      <c r="M134" s="21"/>
      <c r="N134" s="21"/>
      <c r="O134" s="21"/>
      <c r="P134" s="21"/>
      <c r="Q134" s="21"/>
      <c r="S134" s="16"/>
      <c r="U134" s="16"/>
      <c r="W134" s="16"/>
    </row>
    <row r="135" spans="1:23" ht="12.75">
      <c r="A135" s="18">
        <v>30</v>
      </c>
      <c r="B135" s="19" t="s">
        <v>42</v>
      </c>
      <c r="C135" s="20" t="s">
        <v>0</v>
      </c>
      <c r="D135" s="21">
        <f>33055+K135</f>
        <v>39664</v>
      </c>
      <c r="E135" s="21">
        <v>13556</v>
      </c>
      <c r="F135" s="21"/>
      <c r="G135" s="21">
        <v>5974</v>
      </c>
      <c r="H135" s="21"/>
      <c r="I135" s="21">
        <v>9005</v>
      </c>
      <c r="J135" s="21"/>
      <c r="K135" s="21">
        <f>M135+O135+Q135</f>
        <v>6609</v>
      </c>
      <c r="L135" s="21"/>
      <c r="M135" s="21">
        <v>5606</v>
      </c>
      <c r="N135" s="21"/>
      <c r="O135" s="21">
        <v>561</v>
      </c>
      <c r="P135" s="21"/>
      <c r="Q135" s="21">
        <v>442</v>
      </c>
      <c r="S135" s="16"/>
      <c r="U135" s="16"/>
      <c r="W135" s="16"/>
    </row>
    <row r="136" spans="1:23" ht="12.75">
      <c r="A136" s="18"/>
      <c r="B136" s="19"/>
      <c r="C136" s="20" t="s">
        <v>2</v>
      </c>
      <c r="D136" s="21">
        <f>K136</f>
        <v>110</v>
      </c>
      <c r="E136" s="21"/>
      <c r="F136" s="21"/>
      <c r="G136" s="21"/>
      <c r="H136" s="21"/>
      <c r="I136" s="21"/>
      <c r="J136" s="21"/>
      <c r="K136" s="21">
        <f>M136+O136+Q136</f>
        <v>110</v>
      </c>
      <c r="L136" s="21"/>
      <c r="M136" s="21"/>
      <c r="N136" s="21"/>
      <c r="O136" s="21"/>
      <c r="P136" s="21"/>
      <c r="Q136" s="21">
        <v>110</v>
      </c>
      <c r="S136" s="16"/>
      <c r="U136" s="16"/>
      <c r="W136" s="16"/>
    </row>
    <row r="137" spans="1:23" ht="12.75">
      <c r="A137" s="18"/>
      <c r="B137" s="19"/>
      <c r="C137" s="20" t="s">
        <v>4</v>
      </c>
      <c r="D137" s="21">
        <f>SUM(D135+D136)</f>
        <v>39774</v>
      </c>
      <c r="E137" s="21">
        <f>SUM(E135:E136)</f>
        <v>13556</v>
      </c>
      <c r="F137" s="21"/>
      <c r="G137" s="21">
        <f>SUM(G135:G136)</f>
        <v>5974</v>
      </c>
      <c r="H137" s="21"/>
      <c r="I137" s="21">
        <f>SUM(I135:I136)</f>
        <v>9005</v>
      </c>
      <c r="J137" s="21"/>
      <c r="K137" s="21">
        <f>SUM(K135+K136)</f>
        <v>6719</v>
      </c>
      <c r="L137" s="21"/>
      <c r="M137" s="21">
        <f>SUM(M135+M136)</f>
        <v>5606</v>
      </c>
      <c r="N137" s="21"/>
      <c r="O137" s="21">
        <f>SUM(O135+O136)</f>
        <v>561</v>
      </c>
      <c r="P137" s="21"/>
      <c r="Q137" s="21">
        <f>SUM(Q135+Q136)</f>
        <v>552</v>
      </c>
      <c r="S137" s="16"/>
      <c r="U137" s="16"/>
      <c r="W137" s="16"/>
    </row>
    <row r="138" spans="1:23" ht="12.75">
      <c r="A138" s="18"/>
      <c r="B138" s="19"/>
      <c r="C138" s="20"/>
      <c r="D138" s="21"/>
      <c r="E138" s="21"/>
      <c r="F138" s="21"/>
      <c r="G138" s="21"/>
      <c r="H138" s="21"/>
      <c r="I138" s="21"/>
      <c r="J138" s="21"/>
      <c r="K138" s="21"/>
      <c r="L138" s="21"/>
      <c r="M138" s="21"/>
      <c r="N138" s="21"/>
      <c r="O138" s="21"/>
      <c r="P138" s="21"/>
      <c r="Q138" s="21"/>
      <c r="S138" s="16"/>
      <c r="U138" s="16"/>
      <c r="W138" s="16"/>
    </row>
    <row r="139" spans="1:23" ht="12.75">
      <c r="A139" s="18">
        <v>31</v>
      </c>
      <c r="B139" s="19" t="s">
        <v>43</v>
      </c>
      <c r="C139" s="20" t="s">
        <v>0</v>
      </c>
      <c r="D139" s="21">
        <f>58294+K139</f>
        <v>70416</v>
      </c>
      <c r="E139" s="21">
        <v>16463</v>
      </c>
      <c r="F139" s="21"/>
      <c r="G139" s="21">
        <v>21100</v>
      </c>
      <c r="H139" s="21"/>
      <c r="I139" s="21">
        <v>15864</v>
      </c>
      <c r="J139" s="21"/>
      <c r="K139" s="21">
        <f>M139+O139+Q139</f>
        <v>12122</v>
      </c>
      <c r="L139" s="21"/>
      <c r="M139" s="21">
        <v>9501</v>
      </c>
      <c r="N139" s="21"/>
      <c r="O139" s="21">
        <v>1900</v>
      </c>
      <c r="P139" s="21"/>
      <c r="Q139" s="21">
        <v>721</v>
      </c>
      <c r="S139" s="16"/>
      <c r="U139" s="16"/>
      <c r="W139" s="16"/>
    </row>
    <row r="140" spans="1:23" ht="12.75">
      <c r="A140" s="18"/>
      <c r="B140" s="19"/>
      <c r="C140" s="20" t="s">
        <v>2</v>
      </c>
      <c r="D140" s="21">
        <f>K140</f>
        <v>292</v>
      </c>
      <c r="E140" s="21"/>
      <c r="F140" s="21"/>
      <c r="G140" s="21"/>
      <c r="H140" s="21"/>
      <c r="I140" s="21"/>
      <c r="J140" s="21"/>
      <c r="K140" s="21">
        <f>M140+O140+Q140</f>
        <v>292</v>
      </c>
      <c r="L140" s="21"/>
      <c r="M140" s="21"/>
      <c r="N140" s="21"/>
      <c r="O140" s="21"/>
      <c r="P140" s="21"/>
      <c r="Q140" s="21">
        <v>292</v>
      </c>
      <c r="S140" s="16"/>
      <c r="U140" s="16"/>
      <c r="W140" s="16"/>
    </row>
    <row r="141" spans="1:23" ht="12.75">
      <c r="A141" s="18"/>
      <c r="B141" s="19"/>
      <c r="C141" s="20" t="s">
        <v>4</v>
      </c>
      <c r="D141" s="21">
        <f>SUM(D139+D140)</f>
        <v>70708</v>
      </c>
      <c r="E141" s="21">
        <f>SUM(E139:E140)</f>
        <v>16463</v>
      </c>
      <c r="F141" s="21"/>
      <c r="G141" s="21">
        <f>SUM(G139:G140)</f>
        <v>21100</v>
      </c>
      <c r="H141" s="21"/>
      <c r="I141" s="21">
        <f>SUM(I139:I140)</f>
        <v>15864</v>
      </c>
      <c r="J141" s="21"/>
      <c r="K141" s="21">
        <f>SUM(K139+K140)</f>
        <v>12414</v>
      </c>
      <c r="L141" s="21"/>
      <c r="M141" s="21">
        <f>SUM(M139+M140)</f>
        <v>9501</v>
      </c>
      <c r="N141" s="21"/>
      <c r="O141" s="21">
        <f>SUM(O139+O140)</f>
        <v>1900</v>
      </c>
      <c r="P141" s="21"/>
      <c r="Q141" s="21">
        <f>SUM(Q139+Q140)</f>
        <v>1013</v>
      </c>
      <c r="S141" s="16"/>
      <c r="U141" s="16"/>
      <c r="W141" s="16"/>
    </row>
    <row r="142" spans="1:23" ht="12.75">
      <c r="A142" s="18"/>
      <c r="B142" s="19"/>
      <c r="C142" s="20"/>
      <c r="D142" s="21"/>
      <c r="E142" s="21"/>
      <c r="F142" s="21"/>
      <c r="G142" s="21"/>
      <c r="H142" s="21"/>
      <c r="I142" s="21"/>
      <c r="J142" s="21"/>
      <c r="K142" s="21"/>
      <c r="L142" s="21"/>
      <c r="M142" s="21"/>
      <c r="N142" s="21"/>
      <c r="O142" s="21"/>
      <c r="P142" s="21"/>
      <c r="Q142" s="21"/>
      <c r="S142" s="16"/>
      <c r="U142" s="16"/>
      <c r="W142" s="16"/>
    </row>
    <row r="143" spans="1:23" ht="12.75">
      <c r="A143" s="18">
        <v>32</v>
      </c>
      <c r="B143" s="19" t="s">
        <v>44</v>
      </c>
      <c r="C143" s="20" t="s">
        <v>0</v>
      </c>
      <c r="D143" s="21">
        <f>29530+K143</f>
        <v>35457</v>
      </c>
      <c r="E143" s="21">
        <v>8995</v>
      </c>
      <c r="F143" s="21"/>
      <c r="G143" s="21">
        <v>7149</v>
      </c>
      <c r="H143" s="21"/>
      <c r="I143" s="21">
        <v>7775</v>
      </c>
      <c r="J143" s="21"/>
      <c r="K143" s="21">
        <f>M143+O143+Q143</f>
        <v>5927</v>
      </c>
      <c r="L143" s="21"/>
      <c r="M143" s="21">
        <v>5018</v>
      </c>
      <c r="N143" s="21"/>
      <c r="O143" s="21">
        <v>502</v>
      </c>
      <c r="P143" s="21"/>
      <c r="Q143" s="21">
        <v>407</v>
      </c>
      <c r="S143" s="16"/>
      <c r="U143" s="16"/>
      <c r="W143" s="16"/>
    </row>
    <row r="144" spans="1:23" ht="12.75">
      <c r="A144" s="18"/>
      <c r="B144" s="19"/>
      <c r="C144" s="20" t="s">
        <v>2</v>
      </c>
      <c r="D144" s="21">
        <f>K144</f>
        <v>48</v>
      </c>
      <c r="E144" s="21"/>
      <c r="F144" s="21"/>
      <c r="G144" s="21"/>
      <c r="H144" s="21"/>
      <c r="I144" s="21"/>
      <c r="J144" s="21"/>
      <c r="K144" s="21">
        <f>M144+O144+Q144</f>
        <v>48</v>
      </c>
      <c r="L144" s="21"/>
      <c r="M144" s="21"/>
      <c r="N144" s="21"/>
      <c r="O144" s="21"/>
      <c r="P144" s="21"/>
      <c r="Q144" s="21">
        <v>48</v>
      </c>
      <c r="S144" s="16"/>
      <c r="U144" s="16"/>
      <c r="W144" s="16"/>
    </row>
    <row r="145" spans="1:23" ht="12.75">
      <c r="A145" s="18"/>
      <c r="B145" s="19"/>
      <c r="C145" s="20" t="s">
        <v>4</v>
      </c>
      <c r="D145" s="21">
        <f>SUM(D143+D144)</f>
        <v>35505</v>
      </c>
      <c r="E145" s="21">
        <f>SUM(E143:E144)</f>
        <v>8995</v>
      </c>
      <c r="F145" s="21"/>
      <c r="G145" s="21">
        <f>SUM(G143:G144)</f>
        <v>7149</v>
      </c>
      <c r="H145" s="21"/>
      <c r="I145" s="21">
        <f>SUM(I143:I144)</f>
        <v>7775</v>
      </c>
      <c r="J145" s="21"/>
      <c r="K145" s="21">
        <f>SUM(K143+K144)</f>
        <v>5975</v>
      </c>
      <c r="L145" s="21"/>
      <c r="M145" s="21">
        <f>SUM(M143+M144)</f>
        <v>5018</v>
      </c>
      <c r="N145" s="21"/>
      <c r="O145" s="21">
        <f>SUM(O143+O144)</f>
        <v>502</v>
      </c>
      <c r="P145" s="21"/>
      <c r="Q145" s="21">
        <f>SUM(Q143+Q144)</f>
        <v>455</v>
      </c>
      <c r="S145" s="16"/>
      <c r="U145" s="16"/>
      <c r="W145" s="16"/>
    </row>
    <row r="146" spans="1:23" ht="12.75">
      <c r="A146" s="18"/>
      <c r="B146" s="19"/>
      <c r="C146" s="20"/>
      <c r="D146" s="21"/>
      <c r="E146" s="21"/>
      <c r="F146" s="21"/>
      <c r="G146" s="21"/>
      <c r="H146" s="21"/>
      <c r="I146" s="21"/>
      <c r="J146" s="21"/>
      <c r="K146" s="21"/>
      <c r="L146" s="21"/>
      <c r="M146" s="21"/>
      <c r="N146" s="21"/>
      <c r="O146" s="21"/>
      <c r="P146" s="21"/>
      <c r="Q146" s="21"/>
      <c r="S146" s="16"/>
      <c r="U146" s="16"/>
      <c r="W146" s="16"/>
    </row>
    <row r="147" spans="1:23" ht="12.75">
      <c r="A147" s="18">
        <v>33</v>
      </c>
      <c r="B147" s="19" t="s">
        <v>45</v>
      </c>
      <c r="C147" s="20" t="s">
        <v>0</v>
      </c>
      <c r="D147" s="21">
        <f>27089+K147</f>
        <v>32432</v>
      </c>
      <c r="E147" s="21">
        <v>8818</v>
      </c>
      <c r="F147" s="21"/>
      <c r="G147" s="21">
        <v>7241</v>
      </c>
      <c r="H147" s="21"/>
      <c r="I147" s="21">
        <v>5281</v>
      </c>
      <c r="J147" s="21"/>
      <c r="K147" s="21">
        <f>M147+O147+Q147</f>
        <v>5343</v>
      </c>
      <c r="L147" s="21"/>
      <c r="M147" s="21">
        <v>4669</v>
      </c>
      <c r="N147" s="21"/>
      <c r="O147" s="21">
        <v>467</v>
      </c>
      <c r="P147" s="21"/>
      <c r="Q147" s="21">
        <v>207</v>
      </c>
      <c r="S147" s="16"/>
      <c r="U147" s="16"/>
      <c r="W147" s="16"/>
    </row>
    <row r="148" spans="1:23" ht="12.75">
      <c r="A148" s="18"/>
      <c r="B148" s="19"/>
      <c r="C148" s="20" t="s">
        <v>2</v>
      </c>
      <c r="D148" s="21">
        <f>K148</f>
        <v>65</v>
      </c>
      <c r="E148" s="21"/>
      <c r="F148" s="21"/>
      <c r="G148" s="21"/>
      <c r="H148" s="21"/>
      <c r="I148" s="21"/>
      <c r="J148" s="21"/>
      <c r="K148" s="21">
        <f>M148+O148+Q148</f>
        <v>65</v>
      </c>
      <c r="L148" s="21"/>
      <c r="M148" s="21"/>
      <c r="N148" s="21"/>
      <c r="O148" s="21"/>
      <c r="P148" s="21"/>
      <c r="Q148" s="21">
        <v>65</v>
      </c>
      <c r="S148" s="16"/>
      <c r="U148" s="16"/>
      <c r="W148" s="16"/>
    </row>
    <row r="149" spans="1:23" ht="12.75">
      <c r="A149" s="18"/>
      <c r="B149" s="19"/>
      <c r="C149" s="20" t="s">
        <v>4</v>
      </c>
      <c r="D149" s="21">
        <f>SUM(D147+D148)</f>
        <v>32497</v>
      </c>
      <c r="E149" s="21">
        <f>SUM(E147:E148)</f>
        <v>8818</v>
      </c>
      <c r="F149" s="21"/>
      <c r="G149" s="21">
        <f>SUM(G147:G148)</f>
        <v>7241</v>
      </c>
      <c r="H149" s="21"/>
      <c r="I149" s="21">
        <f>SUM(I147:I148)</f>
        <v>5281</v>
      </c>
      <c r="J149" s="21"/>
      <c r="K149" s="21">
        <f>SUM(K147+K148)</f>
        <v>5408</v>
      </c>
      <c r="L149" s="21"/>
      <c r="M149" s="21">
        <f>SUM(M147+M148)</f>
        <v>4669</v>
      </c>
      <c r="N149" s="21"/>
      <c r="O149" s="21">
        <f>SUM(O147+O148)</f>
        <v>467</v>
      </c>
      <c r="P149" s="21"/>
      <c r="Q149" s="21">
        <f>SUM(Q147+Q148)</f>
        <v>272</v>
      </c>
      <c r="S149" s="16"/>
      <c r="U149" s="16"/>
      <c r="W149" s="16"/>
    </row>
    <row r="150" spans="1:23" ht="12.75">
      <c r="A150" s="18"/>
      <c r="B150" s="19"/>
      <c r="C150" s="20"/>
      <c r="D150" s="21"/>
      <c r="E150" s="21"/>
      <c r="F150" s="21"/>
      <c r="G150" s="21"/>
      <c r="H150" s="21"/>
      <c r="I150" s="21"/>
      <c r="J150" s="21"/>
      <c r="K150" s="21"/>
      <c r="L150" s="21"/>
      <c r="M150" s="21"/>
      <c r="N150" s="21"/>
      <c r="O150" s="21"/>
      <c r="P150" s="21"/>
      <c r="Q150" s="21"/>
      <c r="S150" s="16"/>
      <c r="U150" s="16"/>
      <c r="W150" s="16"/>
    </row>
    <row r="151" spans="1:23" ht="12.75">
      <c r="A151" s="18">
        <v>34</v>
      </c>
      <c r="B151" s="19" t="s">
        <v>46</v>
      </c>
      <c r="C151" s="20" t="s">
        <v>0</v>
      </c>
      <c r="D151" s="21">
        <f>43338+K151</f>
        <v>57536</v>
      </c>
      <c r="E151" s="21">
        <v>10925</v>
      </c>
      <c r="F151" s="21"/>
      <c r="G151" s="21">
        <v>14171</v>
      </c>
      <c r="H151" s="21"/>
      <c r="I151" s="21">
        <v>8765</v>
      </c>
      <c r="J151" s="21"/>
      <c r="K151" s="21">
        <f>M151+O151+Q151</f>
        <v>14198</v>
      </c>
      <c r="L151" s="21"/>
      <c r="M151" s="21">
        <v>11759</v>
      </c>
      <c r="N151" s="21"/>
      <c r="O151" s="21">
        <v>1176</v>
      </c>
      <c r="P151" s="21"/>
      <c r="Q151" s="21">
        <v>1263</v>
      </c>
      <c r="S151" s="16"/>
      <c r="U151" s="16"/>
      <c r="W151" s="16"/>
    </row>
    <row r="152" spans="1:23" ht="12.75">
      <c r="A152" s="18"/>
      <c r="B152" s="19"/>
      <c r="C152" s="20" t="s">
        <v>2</v>
      </c>
      <c r="D152" s="21">
        <f>K152</f>
        <v>186</v>
      </c>
      <c r="E152" s="21"/>
      <c r="F152" s="21"/>
      <c r="G152" s="21"/>
      <c r="H152" s="21"/>
      <c r="I152" s="21"/>
      <c r="J152" s="21"/>
      <c r="K152" s="21">
        <f>M152+O152+Q152</f>
        <v>186</v>
      </c>
      <c r="L152" s="21"/>
      <c r="M152" s="21"/>
      <c r="N152" s="21"/>
      <c r="O152" s="21"/>
      <c r="P152" s="21"/>
      <c r="Q152" s="21">
        <v>186</v>
      </c>
      <c r="S152" s="16"/>
      <c r="U152" s="16"/>
      <c r="W152" s="16"/>
    </row>
    <row r="153" spans="1:23" ht="12.75">
      <c r="A153" s="18"/>
      <c r="B153" s="19"/>
      <c r="C153" s="20" t="s">
        <v>4</v>
      </c>
      <c r="D153" s="21">
        <f>SUM(D151+D152)</f>
        <v>57722</v>
      </c>
      <c r="E153" s="21">
        <f>SUM(E151:E152)</f>
        <v>10925</v>
      </c>
      <c r="F153" s="21"/>
      <c r="G153" s="21">
        <f>SUM(G151:G152)</f>
        <v>14171</v>
      </c>
      <c r="H153" s="21"/>
      <c r="I153" s="21">
        <f>SUM(I151:I152)</f>
        <v>8765</v>
      </c>
      <c r="J153" s="21"/>
      <c r="K153" s="21">
        <f>SUM(K151+K152)</f>
        <v>14384</v>
      </c>
      <c r="L153" s="21"/>
      <c r="M153" s="21">
        <f>SUM(M151+M152)</f>
        <v>11759</v>
      </c>
      <c r="N153" s="21"/>
      <c r="O153" s="21">
        <f>SUM(O151+O152)</f>
        <v>1176</v>
      </c>
      <c r="P153" s="21"/>
      <c r="Q153" s="21">
        <f>SUM(Q151+Q152)</f>
        <v>1449</v>
      </c>
      <c r="S153" s="16"/>
      <c r="U153" s="16"/>
      <c r="W153" s="16"/>
    </row>
    <row r="154" spans="1:23" ht="12.75">
      <c r="A154" s="18"/>
      <c r="B154" s="19"/>
      <c r="C154" s="20"/>
      <c r="D154" s="21"/>
      <c r="E154" s="21"/>
      <c r="F154" s="21"/>
      <c r="G154" s="21"/>
      <c r="H154" s="21"/>
      <c r="I154" s="21"/>
      <c r="J154" s="21"/>
      <c r="K154" s="21"/>
      <c r="L154" s="21"/>
      <c r="M154" s="21"/>
      <c r="N154" s="21"/>
      <c r="O154" s="21"/>
      <c r="P154" s="21"/>
      <c r="Q154" s="21"/>
      <c r="S154" s="16"/>
      <c r="U154" s="16"/>
      <c r="W154" s="16"/>
    </row>
    <row r="155" spans="1:23" ht="12.75">
      <c r="A155" s="18">
        <v>35</v>
      </c>
      <c r="B155" s="19" t="s">
        <v>47</v>
      </c>
      <c r="C155" s="20" t="s">
        <v>0</v>
      </c>
      <c r="D155" s="21">
        <f>66039+K155</f>
        <v>96371</v>
      </c>
      <c r="E155" s="21">
        <v>18989</v>
      </c>
      <c r="F155" s="21"/>
      <c r="G155" s="21">
        <v>17309</v>
      </c>
      <c r="H155" s="21"/>
      <c r="I155" s="21">
        <v>17087</v>
      </c>
      <c r="J155" s="21"/>
      <c r="K155" s="21">
        <f>M155+O155+Q155</f>
        <v>30332</v>
      </c>
      <c r="L155" s="21"/>
      <c r="M155" s="21">
        <v>22075</v>
      </c>
      <c r="N155" s="21"/>
      <c r="O155" s="21">
        <v>4412</v>
      </c>
      <c r="P155" s="21"/>
      <c r="Q155" s="21">
        <v>3845</v>
      </c>
      <c r="S155" s="16"/>
      <c r="U155" s="16"/>
      <c r="W155" s="16"/>
    </row>
    <row r="156" spans="1:23" ht="12.75">
      <c r="A156" s="18"/>
      <c r="B156" s="19"/>
      <c r="C156" s="20" t="s">
        <v>2</v>
      </c>
      <c r="D156" s="21">
        <f>K156</f>
        <v>490</v>
      </c>
      <c r="E156" s="21"/>
      <c r="F156" s="21"/>
      <c r="G156" s="21"/>
      <c r="H156" s="21"/>
      <c r="I156" s="21"/>
      <c r="J156" s="21"/>
      <c r="K156" s="21">
        <f>M156+O156+Q156</f>
        <v>490</v>
      </c>
      <c r="L156" s="21"/>
      <c r="M156" s="21"/>
      <c r="N156" s="21"/>
      <c r="O156" s="21"/>
      <c r="P156" s="21"/>
      <c r="Q156" s="21">
        <v>490</v>
      </c>
      <c r="S156" s="16"/>
      <c r="U156" s="16"/>
      <c r="W156" s="16"/>
    </row>
    <row r="157" spans="1:23" ht="12.75">
      <c r="A157" s="18"/>
      <c r="B157" s="19"/>
      <c r="C157" s="20" t="s">
        <v>4</v>
      </c>
      <c r="D157" s="21">
        <f>SUM(D155+D156)</f>
        <v>96861</v>
      </c>
      <c r="E157" s="21">
        <f>SUM(E155:E156)</f>
        <v>18989</v>
      </c>
      <c r="F157" s="21"/>
      <c r="G157" s="21">
        <f>SUM(G155:G156)</f>
        <v>17309</v>
      </c>
      <c r="H157" s="21"/>
      <c r="I157" s="21">
        <f>SUM(I155:I156)</f>
        <v>17087</v>
      </c>
      <c r="J157" s="21"/>
      <c r="K157" s="21">
        <f>SUM(K155+K156)</f>
        <v>30822</v>
      </c>
      <c r="L157" s="21"/>
      <c r="M157" s="21">
        <f>SUM(M155+M156)</f>
        <v>22075</v>
      </c>
      <c r="N157" s="21"/>
      <c r="O157" s="21">
        <f>SUM(O155+O156)</f>
        <v>4412</v>
      </c>
      <c r="P157" s="21"/>
      <c r="Q157" s="21">
        <f>SUM(Q155+Q156)</f>
        <v>4335</v>
      </c>
      <c r="S157" s="16"/>
      <c r="U157" s="16"/>
      <c r="W157" s="16"/>
    </row>
    <row r="158" spans="1:23" ht="12.75">
      <c r="A158" s="18"/>
      <c r="B158" s="19"/>
      <c r="C158" s="20"/>
      <c r="D158" s="21"/>
      <c r="E158" s="21"/>
      <c r="F158" s="21"/>
      <c r="G158" s="21"/>
      <c r="H158" s="21"/>
      <c r="I158" s="21"/>
      <c r="J158" s="21"/>
      <c r="K158" s="21"/>
      <c r="L158" s="21"/>
      <c r="M158" s="21"/>
      <c r="N158" s="21"/>
      <c r="O158" s="21"/>
      <c r="P158" s="21"/>
      <c r="Q158" s="21"/>
      <c r="S158" s="16"/>
      <c r="U158" s="16"/>
      <c r="W158" s="16"/>
    </row>
    <row r="159" spans="1:23" ht="12.75">
      <c r="A159" s="18">
        <v>36</v>
      </c>
      <c r="B159" s="19" t="s">
        <v>48</v>
      </c>
      <c r="C159" s="20" t="s">
        <v>0</v>
      </c>
      <c r="D159" s="21">
        <f>22538+K159</f>
        <v>28897</v>
      </c>
      <c r="E159" s="21">
        <v>8916</v>
      </c>
      <c r="F159" s="21"/>
      <c r="G159" s="21">
        <v>2339</v>
      </c>
      <c r="H159" s="21"/>
      <c r="I159" s="21">
        <v>7094</v>
      </c>
      <c r="J159" s="21"/>
      <c r="K159" s="21">
        <f>M159+O159+Q159</f>
        <v>6359</v>
      </c>
      <c r="L159" s="21"/>
      <c r="M159" s="21">
        <v>5092</v>
      </c>
      <c r="N159" s="21"/>
      <c r="O159" s="21">
        <v>575</v>
      </c>
      <c r="P159" s="21"/>
      <c r="Q159" s="21">
        <v>692</v>
      </c>
      <c r="S159" s="16"/>
      <c r="U159" s="16"/>
      <c r="W159" s="16"/>
    </row>
    <row r="160" spans="1:23" ht="12.75">
      <c r="A160" s="18"/>
      <c r="B160" s="19"/>
      <c r="C160" s="20" t="s">
        <v>2</v>
      </c>
      <c r="D160" s="21">
        <f>K160</f>
        <v>200</v>
      </c>
      <c r="E160" s="21"/>
      <c r="F160" s="21"/>
      <c r="G160" s="21"/>
      <c r="H160" s="21"/>
      <c r="I160" s="21"/>
      <c r="J160" s="21"/>
      <c r="K160" s="21">
        <f>M160+O160+Q160</f>
        <v>200</v>
      </c>
      <c r="L160" s="21"/>
      <c r="M160" s="21"/>
      <c r="N160" s="21"/>
      <c r="O160" s="21"/>
      <c r="P160" s="21"/>
      <c r="Q160" s="21">
        <v>200</v>
      </c>
      <c r="S160" s="16"/>
      <c r="U160" s="16"/>
      <c r="W160" s="16"/>
    </row>
    <row r="161" spans="1:23" ht="12.75">
      <c r="A161" s="18"/>
      <c r="B161" s="19"/>
      <c r="C161" s="20" t="s">
        <v>4</v>
      </c>
      <c r="D161" s="21">
        <f>SUM(D159+D160)</f>
        <v>29097</v>
      </c>
      <c r="E161" s="21">
        <f>SUM(E159:E160)</f>
        <v>8916</v>
      </c>
      <c r="F161" s="21"/>
      <c r="G161" s="21">
        <f>SUM(G159:G160)</f>
        <v>2339</v>
      </c>
      <c r="H161" s="21"/>
      <c r="I161" s="21">
        <f>SUM(I159:I160)</f>
        <v>7094</v>
      </c>
      <c r="J161" s="21"/>
      <c r="K161" s="21">
        <f>SUM(K159+K160)</f>
        <v>6559</v>
      </c>
      <c r="L161" s="21"/>
      <c r="M161" s="21">
        <f>SUM(M159+M160)</f>
        <v>5092</v>
      </c>
      <c r="N161" s="21"/>
      <c r="O161" s="21">
        <f>SUM(O159+O160)</f>
        <v>575</v>
      </c>
      <c r="P161" s="21"/>
      <c r="Q161" s="21">
        <f>SUM(Q159+Q160)</f>
        <v>892</v>
      </c>
      <c r="S161" s="16"/>
      <c r="U161" s="16"/>
      <c r="W161" s="16"/>
    </row>
    <row r="162" spans="1:23" ht="12.75">
      <c r="A162" s="18"/>
      <c r="B162" s="19"/>
      <c r="C162" s="20"/>
      <c r="D162" s="21"/>
      <c r="E162" s="21"/>
      <c r="F162" s="21"/>
      <c r="G162" s="21"/>
      <c r="H162" s="21"/>
      <c r="I162" s="21"/>
      <c r="J162" s="21"/>
      <c r="K162" s="21"/>
      <c r="L162" s="21"/>
      <c r="M162" s="21"/>
      <c r="N162" s="21"/>
      <c r="O162" s="21"/>
      <c r="P162" s="21"/>
      <c r="Q162" s="21"/>
      <c r="S162" s="16"/>
      <c r="U162" s="16"/>
      <c r="W162" s="16"/>
    </row>
    <row r="163" spans="1:23" ht="12.75">
      <c r="A163" s="18">
        <v>37</v>
      </c>
      <c r="B163" s="19" t="s">
        <v>49</v>
      </c>
      <c r="C163" s="20" t="s">
        <v>0</v>
      </c>
      <c r="D163" s="21">
        <f>57994+K163</f>
        <v>87719</v>
      </c>
      <c r="E163" s="21">
        <v>22183</v>
      </c>
      <c r="F163" s="21"/>
      <c r="G163" s="21">
        <v>14916</v>
      </c>
      <c r="H163" s="21"/>
      <c r="I163" s="21">
        <v>12206</v>
      </c>
      <c r="J163" s="21"/>
      <c r="K163" s="21">
        <f>M163+O163+Q163</f>
        <v>29725</v>
      </c>
      <c r="L163" s="21"/>
      <c r="M163" s="21">
        <v>23483</v>
      </c>
      <c r="N163" s="21"/>
      <c r="O163" s="21">
        <v>3999</v>
      </c>
      <c r="P163" s="21"/>
      <c r="Q163" s="21">
        <v>2243</v>
      </c>
      <c r="S163" s="16"/>
      <c r="U163" s="16"/>
      <c r="W163" s="16"/>
    </row>
    <row r="164" spans="1:23" ht="12.75">
      <c r="A164" s="18"/>
      <c r="B164" s="23"/>
      <c r="C164" s="20" t="s">
        <v>2</v>
      </c>
      <c r="D164" s="21">
        <f>K164</f>
        <v>180</v>
      </c>
      <c r="E164" s="21"/>
      <c r="F164" s="21"/>
      <c r="G164" s="21"/>
      <c r="H164" s="21"/>
      <c r="I164" s="21"/>
      <c r="J164" s="21"/>
      <c r="K164" s="21">
        <f>M164+O164+Q164</f>
        <v>180</v>
      </c>
      <c r="L164" s="21"/>
      <c r="M164" s="21"/>
      <c r="N164" s="21"/>
      <c r="O164" s="21"/>
      <c r="P164" s="21"/>
      <c r="Q164" s="21">
        <v>180</v>
      </c>
      <c r="S164" s="16"/>
      <c r="U164" s="16"/>
      <c r="W164" s="16"/>
    </row>
    <row r="165" spans="1:23" ht="12.75">
      <c r="A165" s="18"/>
      <c r="B165" s="19"/>
      <c r="C165" s="20" t="s">
        <v>4</v>
      </c>
      <c r="D165" s="21">
        <f>SUM(D163+D164)</f>
        <v>87899</v>
      </c>
      <c r="E165" s="21">
        <f>SUM(E163:E164)</f>
        <v>22183</v>
      </c>
      <c r="F165" s="21"/>
      <c r="G165" s="21">
        <f>SUM(G163:G164)</f>
        <v>14916</v>
      </c>
      <c r="H165" s="21"/>
      <c r="I165" s="21">
        <f>SUM(I163:I164)</f>
        <v>12206</v>
      </c>
      <c r="J165" s="21"/>
      <c r="K165" s="21">
        <f>SUM(K163+K164)</f>
        <v>29905</v>
      </c>
      <c r="L165" s="21"/>
      <c r="M165" s="21">
        <f>SUM(M163+M164)</f>
        <v>23483</v>
      </c>
      <c r="N165" s="21"/>
      <c r="O165" s="21">
        <f>SUM(O163+O164)</f>
        <v>3999</v>
      </c>
      <c r="P165" s="21"/>
      <c r="Q165" s="21">
        <f>SUM(Q163+Q164)</f>
        <v>2423</v>
      </c>
      <c r="S165" s="16"/>
      <c r="U165" s="16"/>
      <c r="W165" s="16"/>
    </row>
    <row r="166" spans="1:23" ht="12.75">
      <c r="A166" s="18"/>
      <c r="B166" s="19"/>
      <c r="C166" s="20"/>
      <c r="D166" s="21"/>
      <c r="E166" s="21"/>
      <c r="F166" s="21"/>
      <c r="G166" s="21"/>
      <c r="H166" s="21"/>
      <c r="I166" s="21"/>
      <c r="J166" s="21"/>
      <c r="K166" s="21"/>
      <c r="L166" s="21"/>
      <c r="M166" s="21"/>
      <c r="N166" s="21"/>
      <c r="O166" s="21"/>
      <c r="P166" s="21"/>
      <c r="Q166" s="21"/>
      <c r="S166" s="16"/>
      <c r="U166" s="16"/>
      <c r="W166" s="16"/>
    </row>
    <row r="167" spans="1:23" ht="12.75">
      <c r="A167" s="18">
        <v>38</v>
      </c>
      <c r="B167" s="19" t="s">
        <v>50</v>
      </c>
      <c r="C167" s="20" t="s">
        <v>0</v>
      </c>
      <c r="D167" s="21">
        <f>29433+K167</f>
        <v>33658</v>
      </c>
      <c r="E167" s="21">
        <v>10175</v>
      </c>
      <c r="F167" s="21"/>
      <c r="G167" s="21">
        <v>11200</v>
      </c>
      <c r="H167" s="21"/>
      <c r="I167" s="21">
        <v>4758</v>
      </c>
      <c r="J167" s="21"/>
      <c r="K167" s="21">
        <f>M167+O167+Q167</f>
        <v>4225</v>
      </c>
      <c r="L167" s="21"/>
      <c r="M167" s="21">
        <v>3698</v>
      </c>
      <c r="N167" s="21"/>
      <c r="O167" s="21">
        <v>370</v>
      </c>
      <c r="P167" s="21"/>
      <c r="Q167" s="21">
        <v>157</v>
      </c>
      <c r="S167" s="16"/>
      <c r="U167" s="16"/>
      <c r="W167" s="16"/>
    </row>
    <row r="168" spans="1:23" ht="12.75">
      <c r="A168" s="18"/>
      <c r="B168" s="19"/>
      <c r="C168" s="20" t="s">
        <v>2</v>
      </c>
      <c r="D168" s="21">
        <f>K168</f>
        <v>161</v>
      </c>
      <c r="E168" s="21"/>
      <c r="F168" s="21"/>
      <c r="G168" s="21"/>
      <c r="H168" s="21"/>
      <c r="I168" s="21"/>
      <c r="J168" s="21"/>
      <c r="K168" s="21">
        <f>M168+O168+Q168</f>
        <v>161</v>
      </c>
      <c r="L168" s="21"/>
      <c r="M168" s="21"/>
      <c r="N168" s="21"/>
      <c r="O168" s="21"/>
      <c r="P168" s="21"/>
      <c r="Q168" s="21">
        <v>161</v>
      </c>
      <c r="S168" s="16"/>
      <c r="U168" s="16"/>
      <c r="W168" s="16"/>
    </row>
    <row r="169" spans="1:23" ht="12.75">
      <c r="A169" s="18"/>
      <c r="B169" s="19"/>
      <c r="C169" s="20" t="s">
        <v>4</v>
      </c>
      <c r="D169" s="21">
        <f>SUM(D167+D168)</f>
        <v>33819</v>
      </c>
      <c r="E169" s="21">
        <f>SUM(E167:E168)</f>
        <v>10175</v>
      </c>
      <c r="F169" s="21"/>
      <c r="G169" s="21">
        <f>SUM(G167:G168)</f>
        <v>11200</v>
      </c>
      <c r="H169" s="21"/>
      <c r="I169" s="21">
        <f>SUM(I167:I168)</f>
        <v>4758</v>
      </c>
      <c r="J169" s="21"/>
      <c r="K169" s="21">
        <f>SUM(K167+K168)</f>
        <v>4386</v>
      </c>
      <c r="L169" s="21"/>
      <c r="M169" s="21">
        <f>SUM(M167+M168)</f>
        <v>3698</v>
      </c>
      <c r="N169" s="21"/>
      <c r="O169" s="21">
        <f>SUM(O167+O168)</f>
        <v>370</v>
      </c>
      <c r="P169" s="21"/>
      <c r="Q169" s="21">
        <f>SUM(Q167+Q168)</f>
        <v>318</v>
      </c>
      <c r="S169" s="16"/>
      <c r="U169" s="16"/>
      <c r="W169" s="16"/>
    </row>
    <row r="170" spans="1:23" ht="12.75">
      <c r="A170" s="18"/>
      <c r="B170" s="19"/>
      <c r="C170" s="20"/>
      <c r="D170" s="21"/>
      <c r="E170" s="21"/>
      <c r="F170" s="21"/>
      <c r="G170" s="21"/>
      <c r="H170" s="21"/>
      <c r="I170" s="21"/>
      <c r="J170" s="21"/>
      <c r="K170" s="21"/>
      <c r="L170" s="21"/>
      <c r="M170" s="21"/>
      <c r="N170" s="21"/>
      <c r="O170" s="21"/>
      <c r="P170" s="21"/>
      <c r="Q170" s="21"/>
      <c r="S170" s="16"/>
      <c r="U170" s="16"/>
      <c r="W170" s="16"/>
    </row>
    <row r="171" spans="1:23" ht="12.75">
      <c r="A171" s="18">
        <v>39</v>
      </c>
      <c r="B171" s="19" t="s">
        <v>51</v>
      </c>
      <c r="C171" s="20" t="s">
        <v>0</v>
      </c>
      <c r="D171" s="21">
        <f>56437+K171</f>
        <v>69917</v>
      </c>
      <c r="E171" s="21">
        <v>32298</v>
      </c>
      <c r="F171" s="21"/>
      <c r="G171" s="21">
        <v>8487</v>
      </c>
      <c r="H171" s="21"/>
      <c r="I171" s="21">
        <v>10966</v>
      </c>
      <c r="J171" s="21"/>
      <c r="K171" s="21">
        <f>M171+O171+Q171</f>
        <v>13480</v>
      </c>
      <c r="L171" s="21"/>
      <c r="M171" s="21">
        <v>11120</v>
      </c>
      <c r="N171" s="21"/>
      <c r="O171" s="21">
        <v>1367</v>
      </c>
      <c r="P171" s="21"/>
      <c r="Q171" s="21">
        <v>993</v>
      </c>
      <c r="S171" s="16"/>
      <c r="U171" s="16"/>
      <c r="W171" s="16"/>
    </row>
    <row r="172" spans="1:23" ht="12.75">
      <c r="A172" s="18"/>
      <c r="B172" s="19"/>
      <c r="C172" s="20" t="s">
        <v>2</v>
      </c>
      <c r="D172" s="21">
        <f>K172</f>
        <v>11</v>
      </c>
      <c r="E172" s="21"/>
      <c r="F172" s="21"/>
      <c r="G172" s="21"/>
      <c r="H172" s="21"/>
      <c r="I172" s="21"/>
      <c r="J172" s="21"/>
      <c r="K172" s="21">
        <f>M172+O172+Q172</f>
        <v>11</v>
      </c>
      <c r="L172" s="21"/>
      <c r="M172" s="21"/>
      <c r="N172" s="21"/>
      <c r="O172" s="21"/>
      <c r="P172" s="21"/>
      <c r="Q172" s="21">
        <v>11</v>
      </c>
      <c r="S172" s="16"/>
      <c r="U172" s="16"/>
      <c r="W172" s="16"/>
    </row>
    <row r="173" spans="1:23" ht="12.75">
      <c r="A173" s="18"/>
      <c r="B173" s="19"/>
      <c r="C173" s="20" t="s">
        <v>4</v>
      </c>
      <c r="D173" s="21">
        <f>SUM(D171+D172)</f>
        <v>69928</v>
      </c>
      <c r="E173" s="21">
        <f>SUM(E171:E172)</f>
        <v>32298</v>
      </c>
      <c r="F173" s="21"/>
      <c r="G173" s="21">
        <f>SUM(G171:G172)</f>
        <v>8487</v>
      </c>
      <c r="H173" s="21"/>
      <c r="I173" s="21">
        <f>SUM(I171:I172)</f>
        <v>10966</v>
      </c>
      <c r="J173" s="21"/>
      <c r="K173" s="21">
        <f>SUM(K171+K172)</f>
        <v>13491</v>
      </c>
      <c r="L173" s="21"/>
      <c r="M173" s="21">
        <f>SUM(M171+M172)</f>
        <v>11120</v>
      </c>
      <c r="N173" s="21"/>
      <c r="O173" s="21">
        <f>SUM(O171+O172)</f>
        <v>1367</v>
      </c>
      <c r="P173" s="21"/>
      <c r="Q173" s="21">
        <f>SUM(Q171+Q172)</f>
        <v>1004</v>
      </c>
      <c r="S173" s="16"/>
      <c r="U173" s="16"/>
      <c r="W173" s="16"/>
    </row>
    <row r="174" spans="1:23" ht="12.75">
      <c r="A174" s="18"/>
      <c r="B174" s="19"/>
      <c r="C174" s="20"/>
      <c r="D174" s="21"/>
      <c r="E174" s="21"/>
      <c r="F174" s="21"/>
      <c r="G174" s="21"/>
      <c r="H174" s="21"/>
      <c r="I174" s="21"/>
      <c r="J174" s="21"/>
      <c r="K174" s="21"/>
      <c r="L174" s="21"/>
      <c r="M174" s="21"/>
      <c r="N174" s="21"/>
      <c r="O174" s="21"/>
      <c r="P174" s="21"/>
      <c r="Q174" s="21"/>
      <c r="S174" s="16"/>
      <c r="U174" s="16"/>
      <c r="W174" s="16"/>
    </row>
    <row r="175" spans="1:23" ht="12.75">
      <c r="A175" s="18">
        <v>40</v>
      </c>
      <c r="B175" s="19" t="s">
        <v>52</v>
      </c>
      <c r="C175" s="20" t="s">
        <v>0</v>
      </c>
      <c r="D175" s="21">
        <f>42799+K175</f>
        <v>50948</v>
      </c>
      <c r="E175" s="21">
        <v>17221</v>
      </c>
      <c r="F175" s="21"/>
      <c r="G175" s="21">
        <v>11814</v>
      </c>
      <c r="H175" s="21"/>
      <c r="I175" s="21">
        <v>7759</v>
      </c>
      <c r="J175" s="21"/>
      <c r="K175" s="21">
        <f>M175+O175+Q175</f>
        <v>8149</v>
      </c>
      <c r="L175" s="21"/>
      <c r="M175" s="21">
        <v>6070</v>
      </c>
      <c r="N175" s="21"/>
      <c r="O175" s="21">
        <v>1214</v>
      </c>
      <c r="P175" s="21"/>
      <c r="Q175" s="21">
        <v>865</v>
      </c>
      <c r="S175" s="16"/>
      <c r="U175" s="16"/>
      <c r="W175" s="16"/>
    </row>
    <row r="176" spans="1:23" ht="12.75">
      <c r="A176" s="18"/>
      <c r="B176" s="19"/>
      <c r="C176" s="20" t="s">
        <v>2</v>
      </c>
      <c r="D176" s="21">
        <f>K176</f>
        <v>32</v>
      </c>
      <c r="E176" s="21"/>
      <c r="F176" s="21"/>
      <c r="G176" s="21"/>
      <c r="H176" s="21"/>
      <c r="I176" s="21"/>
      <c r="J176" s="21"/>
      <c r="K176" s="21">
        <f>M176+O176+Q176</f>
        <v>32</v>
      </c>
      <c r="L176" s="21"/>
      <c r="M176" s="21"/>
      <c r="N176" s="21"/>
      <c r="O176" s="21"/>
      <c r="P176" s="21"/>
      <c r="Q176" s="21">
        <v>32</v>
      </c>
      <c r="S176" s="16"/>
      <c r="U176" s="16"/>
      <c r="W176" s="16"/>
    </row>
    <row r="177" spans="1:23" ht="12.75">
      <c r="A177" s="18"/>
      <c r="B177" s="19"/>
      <c r="C177" s="20" t="s">
        <v>4</v>
      </c>
      <c r="D177" s="21">
        <f>SUM(D175+D176)</f>
        <v>50980</v>
      </c>
      <c r="E177" s="21">
        <f>SUM(E175:E176)</f>
        <v>17221</v>
      </c>
      <c r="F177" s="21"/>
      <c r="G177" s="21">
        <f>SUM(G175:G176)</f>
        <v>11814</v>
      </c>
      <c r="H177" s="21"/>
      <c r="I177" s="21">
        <f>SUM(I175:I176)</f>
        <v>7759</v>
      </c>
      <c r="J177" s="21"/>
      <c r="K177" s="21">
        <f>SUM(K175+K176)</f>
        <v>8181</v>
      </c>
      <c r="L177" s="21"/>
      <c r="M177" s="21">
        <f>SUM(M175+M176)</f>
        <v>6070</v>
      </c>
      <c r="N177" s="21"/>
      <c r="O177" s="21">
        <f>SUM(O175+O176)</f>
        <v>1214</v>
      </c>
      <c r="P177" s="21"/>
      <c r="Q177" s="21">
        <f>SUM(Q175+Q176)</f>
        <v>897</v>
      </c>
      <c r="S177" s="16"/>
      <c r="U177" s="16"/>
      <c r="W177" s="16"/>
    </row>
    <row r="178" spans="1:23" ht="12.75">
      <c r="A178" s="18"/>
      <c r="B178" s="19"/>
      <c r="C178" s="20"/>
      <c r="D178" s="21"/>
      <c r="E178" s="21"/>
      <c r="F178" s="21"/>
      <c r="G178" s="21"/>
      <c r="H178" s="21"/>
      <c r="I178" s="21"/>
      <c r="J178" s="21"/>
      <c r="K178" s="21"/>
      <c r="L178" s="21"/>
      <c r="M178" s="21"/>
      <c r="N178" s="21"/>
      <c r="O178" s="21"/>
      <c r="P178" s="21"/>
      <c r="Q178" s="21"/>
      <c r="S178" s="16"/>
      <c r="U178" s="16"/>
      <c r="W178" s="16"/>
    </row>
    <row r="179" spans="1:23" ht="12.75">
      <c r="A179" s="18">
        <v>41</v>
      </c>
      <c r="B179" s="19" t="s">
        <v>53</v>
      </c>
      <c r="C179" s="20" t="s">
        <v>0</v>
      </c>
      <c r="D179" s="21">
        <f>30226+K179</f>
        <v>42008</v>
      </c>
      <c r="E179" s="21">
        <v>11338</v>
      </c>
      <c r="F179" s="21"/>
      <c r="G179" s="21">
        <v>7635</v>
      </c>
      <c r="H179" s="21"/>
      <c r="I179" s="21">
        <v>7653</v>
      </c>
      <c r="J179" s="21"/>
      <c r="K179" s="21">
        <f>M179+O179+Q179</f>
        <v>11782</v>
      </c>
      <c r="L179" s="21"/>
      <c r="M179" s="21">
        <v>9122</v>
      </c>
      <c r="N179" s="21"/>
      <c r="O179" s="21">
        <v>1824</v>
      </c>
      <c r="P179" s="21"/>
      <c r="Q179" s="21">
        <v>836</v>
      </c>
      <c r="S179" s="16"/>
      <c r="U179" s="16"/>
      <c r="W179" s="16"/>
    </row>
    <row r="180" spans="1:23" ht="12.75">
      <c r="A180" s="18"/>
      <c r="B180" s="19"/>
      <c r="C180" s="20" t="s">
        <v>2</v>
      </c>
      <c r="D180" s="21">
        <f>K180</f>
        <v>10</v>
      </c>
      <c r="E180" s="21"/>
      <c r="F180" s="21"/>
      <c r="G180" s="21"/>
      <c r="H180" s="21"/>
      <c r="I180" s="21"/>
      <c r="J180" s="21"/>
      <c r="K180" s="21">
        <f>M180+O180+Q180</f>
        <v>10</v>
      </c>
      <c r="L180" s="21"/>
      <c r="M180" s="21"/>
      <c r="N180" s="21"/>
      <c r="O180" s="21"/>
      <c r="P180" s="21"/>
      <c r="Q180" s="21">
        <v>10</v>
      </c>
      <c r="S180" s="16"/>
      <c r="U180" s="16"/>
      <c r="W180" s="16"/>
    </row>
    <row r="181" spans="1:23" ht="12.75">
      <c r="A181" s="18"/>
      <c r="B181" s="19"/>
      <c r="C181" s="20" t="s">
        <v>4</v>
      </c>
      <c r="D181" s="21">
        <f>SUM(D179+D180)</f>
        <v>42018</v>
      </c>
      <c r="E181" s="21">
        <f>SUM(E179:E180)</f>
        <v>11338</v>
      </c>
      <c r="F181" s="21"/>
      <c r="G181" s="21">
        <f>SUM(G179:G180)</f>
        <v>7635</v>
      </c>
      <c r="H181" s="21"/>
      <c r="I181" s="21">
        <f>SUM(I179:I180)</f>
        <v>7653</v>
      </c>
      <c r="J181" s="21"/>
      <c r="K181" s="21">
        <f>SUM(K179+K180)</f>
        <v>11792</v>
      </c>
      <c r="L181" s="21"/>
      <c r="M181" s="21">
        <f>SUM(M179+M180)</f>
        <v>9122</v>
      </c>
      <c r="N181" s="21"/>
      <c r="O181" s="21">
        <f>SUM(O179+O180)</f>
        <v>1824</v>
      </c>
      <c r="P181" s="21"/>
      <c r="Q181" s="21">
        <f>SUM(Q179+Q180)</f>
        <v>846</v>
      </c>
      <c r="S181" s="16"/>
      <c r="U181" s="16"/>
      <c r="W181" s="16"/>
    </row>
    <row r="182" spans="1:23" ht="69.75" customHeight="1">
      <c r="A182" s="26">
        <v>42</v>
      </c>
      <c r="B182" s="48" t="s">
        <v>70</v>
      </c>
      <c r="C182" s="20" t="s">
        <v>0</v>
      </c>
      <c r="D182" s="21">
        <f>0+K182</f>
        <v>11991</v>
      </c>
      <c r="E182" s="21">
        <v>0</v>
      </c>
      <c r="F182" s="21"/>
      <c r="G182" s="21">
        <v>0</v>
      </c>
      <c r="H182" s="21"/>
      <c r="I182" s="21">
        <v>0</v>
      </c>
      <c r="J182" s="21"/>
      <c r="K182" s="21">
        <f>M182+O182+Q182</f>
        <v>11991</v>
      </c>
      <c r="L182" s="21"/>
      <c r="M182" s="21">
        <v>10000</v>
      </c>
      <c r="N182" s="21"/>
      <c r="O182" s="21">
        <v>0</v>
      </c>
      <c r="P182" s="21"/>
      <c r="Q182" s="21">
        <v>1991</v>
      </c>
      <c r="S182" s="16"/>
      <c r="U182" s="16"/>
      <c r="W182" s="16"/>
    </row>
    <row r="183" spans="1:23" ht="14.25">
      <c r="A183" s="26"/>
      <c r="B183" s="27"/>
      <c r="C183" s="20" t="s">
        <v>2</v>
      </c>
      <c r="D183" s="21">
        <f>K183</f>
        <v>600</v>
      </c>
      <c r="E183" s="21"/>
      <c r="F183" s="21"/>
      <c r="G183" s="21"/>
      <c r="H183" s="21"/>
      <c r="I183" s="21"/>
      <c r="J183" s="8"/>
      <c r="K183" s="21">
        <f>M183+O183+Q183</f>
        <v>600</v>
      </c>
      <c r="L183" s="8"/>
      <c r="M183" s="8">
        <v>-400</v>
      </c>
      <c r="N183" s="8"/>
      <c r="O183" s="8"/>
      <c r="P183" s="8"/>
      <c r="Q183" s="21">
        <v>1000</v>
      </c>
      <c r="S183" s="16"/>
      <c r="T183" s="16"/>
      <c r="U183" s="16"/>
      <c r="W183" s="16"/>
    </row>
    <row r="184" spans="1:23" ht="12.75">
      <c r="A184" s="29"/>
      <c r="B184" s="29"/>
      <c r="C184" s="24" t="s">
        <v>4</v>
      </c>
      <c r="D184" s="25">
        <f>SUM(D182+D183)</f>
        <v>12591</v>
      </c>
      <c r="E184" s="25">
        <f>SUM(E182:E183)</f>
        <v>0</v>
      </c>
      <c r="F184" s="25"/>
      <c r="G184" s="25">
        <f>SUM(G182:G183)</f>
        <v>0</v>
      </c>
      <c r="H184" s="25"/>
      <c r="I184" s="25">
        <f>SUM(I182:I183)</f>
        <v>0</v>
      </c>
      <c r="J184" s="29"/>
      <c r="K184" s="25">
        <f>SUM(K182+K183)</f>
        <v>12591</v>
      </c>
      <c r="L184" s="25"/>
      <c r="M184" s="25">
        <f>SUM(M182+M183)</f>
        <v>9600</v>
      </c>
      <c r="N184" s="25"/>
      <c r="O184" s="25">
        <f>SUM(O182+O183)</f>
        <v>0</v>
      </c>
      <c r="P184" s="29"/>
      <c r="Q184" s="25">
        <f>SUM(Q182+Q183)</f>
        <v>2991</v>
      </c>
      <c r="S184" s="16"/>
      <c r="U184" s="16"/>
      <c r="W184" s="16"/>
    </row>
    <row r="185" spans="2:19" ht="30" customHeight="1">
      <c r="B185" s="53" t="s">
        <v>69</v>
      </c>
      <c r="C185" s="54"/>
      <c r="D185" s="54"/>
      <c r="E185" s="54"/>
      <c r="F185" s="54"/>
      <c r="G185" s="54"/>
      <c r="H185" s="54"/>
      <c r="I185" s="54"/>
      <c r="J185" s="54"/>
      <c r="K185" s="54"/>
      <c r="L185" s="54"/>
      <c r="M185" s="54"/>
      <c r="N185" s="54"/>
      <c r="O185" s="54"/>
      <c r="P185" s="54"/>
      <c r="Q185" s="54"/>
      <c r="R185" s="39"/>
      <c r="S185" s="39"/>
    </row>
    <row r="186" spans="2:19" ht="42" customHeight="1">
      <c r="B186" s="54" t="s">
        <v>63</v>
      </c>
      <c r="C186" s="54"/>
      <c r="D186" s="54"/>
      <c r="E186" s="54"/>
      <c r="F186" s="54"/>
      <c r="G186" s="54"/>
      <c r="H186" s="54"/>
      <c r="I186" s="54"/>
      <c r="J186" s="54"/>
      <c r="K186" s="54"/>
      <c r="L186" s="54"/>
      <c r="M186" s="54"/>
      <c r="N186" s="54"/>
      <c r="O186" s="54"/>
      <c r="P186" s="54"/>
      <c r="Q186" s="54"/>
      <c r="R186" s="40"/>
      <c r="S186" s="40"/>
    </row>
    <row r="187" spans="2:19" ht="39.75" customHeight="1">
      <c r="B187" s="54" t="s">
        <v>64</v>
      </c>
      <c r="C187" s="54"/>
      <c r="D187" s="54"/>
      <c r="E187" s="54"/>
      <c r="F187" s="54"/>
      <c r="G187" s="54"/>
      <c r="H187" s="54"/>
      <c r="I187" s="54"/>
      <c r="J187" s="54"/>
      <c r="K187" s="54"/>
      <c r="L187" s="54"/>
      <c r="M187" s="54"/>
      <c r="N187" s="54"/>
      <c r="O187" s="54"/>
      <c r="P187" s="54"/>
      <c r="Q187" s="54"/>
      <c r="R187" s="40"/>
      <c r="S187" s="40"/>
    </row>
  </sheetData>
  <sheetProtection/>
  <mergeCells count="20">
    <mergeCell ref="E11:E14"/>
    <mergeCell ref="G11:G14"/>
    <mergeCell ref="I11:I14"/>
    <mergeCell ref="W10:Z10"/>
    <mergeCell ref="K10:Q10"/>
    <mergeCell ref="O13:O14"/>
    <mergeCell ref="M13:M14"/>
    <mergeCell ref="M12:Q12"/>
    <mergeCell ref="K12:K14"/>
    <mergeCell ref="Q13:Q14"/>
    <mergeCell ref="B185:Q185"/>
    <mergeCell ref="B186:Q186"/>
    <mergeCell ref="B187:Q187"/>
    <mergeCell ref="A5:Q5"/>
    <mergeCell ref="A6:Q6"/>
    <mergeCell ref="A7:Q7"/>
    <mergeCell ref="A10:A14"/>
    <mergeCell ref="B10:B14"/>
    <mergeCell ref="C10:C14"/>
    <mergeCell ref="D10:D14"/>
  </mergeCells>
  <printOptions/>
  <pageMargins left="0.9055118110236221" right="0.2755905511811024" top="0.3937007874015748" bottom="0.31496062992125984" header="0.2362204724409449" footer="0.1968503937007874"/>
  <pageSetup horizontalDpi="600" verticalDpi="600" orientation="landscape" paperSize="9" scale="65" r:id="rId1"/>
  <rowBreaks count="2" manualBreakCount="2">
    <brk id="56" max="16" man="1"/>
    <brk id="10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Mihaela Cernica</cp:lastModifiedBy>
  <cp:lastPrinted>2014-07-28T05:57:13Z</cp:lastPrinted>
  <dcterms:created xsi:type="dcterms:W3CDTF">2012-10-16T11:54:22Z</dcterms:created>
  <dcterms:modified xsi:type="dcterms:W3CDTF">2014-07-28T05:57:31Z</dcterms:modified>
  <cp:category/>
  <cp:version/>
  <cp:contentType/>
  <cp:contentStatus/>
</cp:coreProperties>
</file>