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0305" activeTab="0"/>
  </bookViews>
  <sheets>
    <sheet name="anexa rectificare  " sheetId="1" r:id="rId1"/>
  </sheets>
  <externalReferences>
    <externalReference r:id="rId4"/>
    <externalReference r:id="rId5"/>
    <externalReference r:id="rId6"/>
    <externalReference r:id="rId7"/>
    <externalReference r:id="rId8"/>
  </externalReferences>
  <definedNames>
    <definedName name="_q1">#REF!</definedName>
    <definedName name="an">#REF!</definedName>
    <definedName name="anre_2001_Query">#REF!</definedName>
    <definedName name="b">'[3]nr de personal 1'!#REF!</definedName>
    <definedName name="CUCU">#REF!</definedName>
    <definedName name="_xlnm.Print_Titles" localSheetId="0">'anexa rectificare  '!$9:$13</definedName>
    <definedName name="Interogare1">#REF!</definedName>
    <definedName name="LU">#REF!</definedName>
    <definedName name="SD">#REF!</definedName>
    <definedName name="_xlnm.Print_Area" localSheetId="0">'anexa rectificare  '!$A$1:$M$195</definedName>
  </definedNames>
  <calcPr fullCalcOnLoad="1"/>
</workbook>
</file>

<file path=xl/sharedStrings.xml><?xml version="1.0" encoding="utf-8"?>
<sst xmlns="http://schemas.openxmlformats.org/spreadsheetml/2006/main" count="212" uniqueCount="75">
  <si>
    <t>I</t>
  </si>
  <si>
    <t>Program actualizat</t>
  </si>
  <si>
    <t>II</t>
  </si>
  <si>
    <t>Influenţe</t>
  </si>
  <si>
    <t>III</t>
  </si>
  <si>
    <t>Program rectificat</t>
  </si>
  <si>
    <t>S  U  M  E</t>
  </si>
  <si>
    <t xml:space="preserve">defalcate din taxa pe valoarea adăugată pentru finanţarea cheltuielilor </t>
  </si>
  <si>
    <t>mii lei</t>
  </si>
  <si>
    <t>Nr. crt.</t>
  </si>
  <si>
    <t>Judeţul</t>
  </si>
  <si>
    <t>TOTAL</t>
  </si>
  <si>
    <t>din care pentru:</t>
  </si>
  <si>
    <t>finanţarea de bază a unităţilor de învăţământ preuniversitar de stat</t>
  </si>
  <si>
    <t>din care:</t>
  </si>
  <si>
    <t>hotărâri judecătoreşti pentru plata salariilor în unităţile de învăţământ preuniversitar de stat</t>
  </si>
  <si>
    <t>salarii, sporuri indemnizatii si alte drepturi salariale in bani stabilite prin lege, precum si contributiile aferente acestora</t>
  </si>
  <si>
    <t>T O T A L</t>
  </si>
  <si>
    <t>ALBA</t>
  </si>
  <si>
    <t>ARAD</t>
  </si>
  <si>
    <t>ARGEŞ</t>
  </si>
  <si>
    <t>BACĂU</t>
  </si>
  <si>
    <t>BIHOR</t>
  </si>
  <si>
    <t>BISTRIŢA-NĂSĂUD</t>
  </si>
  <si>
    <t>BOTOŞANI</t>
  </si>
  <si>
    <t>BRAŞOV</t>
  </si>
  <si>
    <t>BRĂILA</t>
  </si>
  <si>
    <t>BUZĂU</t>
  </si>
  <si>
    <t>CARAŞ-SEVERIN</t>
  </si>
  <si>
    <t>CĂLĂRAŞI</t>
  </si>
  <si>
    <t>CLUJ</t>
  </si>
  <si>
    <t>CONSTANŢA</t>
  </si>
  <si>
    <t>COVASNA</t>
  </si>
  <si>
    <t>DÂMBOVIŢA</t>
  </si>
  <si>
    <t>DOLJ</t>
  </si>
  <si>
    <t>GALAŢI</t>
  </si>
  <si>
    <t>GIURGIU</t>
  </si>
  <si>
    <t>GORJ</t>
  </si>
  <si>
    <t>HARGHITA</t>
  </si>
  <si>
    <t>HUNEDOARA</t>
  </si>
  <si>
    <t>IALOMIŢA</t>
  </si>
  <si>
    <t>IAŞI</t>
  </si>
  <si>
    <t>ILFOV</t>
  </si>
  <si>
    <t>MARAMUREŞ</t>
  </si>
  <si>
    <t>MEHEDINŢI</t>
  </si>
  <si>
    <t>MUREŞ</t>
  </si>
  <si>
    <t>NEAMŢ</t>
  </si>
  <si>
    <t>OLT</t>
  </si>
  <si>
    <t>PRAHOVA</t>
  </si>
  <si>
    <t>SATU MARE</t>
  </si>
  <si>
    <t>SĂLAJ</t>
  </si>
  <si>
    <t>SIBIU</t>
  </si>
  <si>
    <t>SUCEAVA</t>
  </si>
  <si>
    <t>TELEORMAN</t>
  </si>
  <si>
    <t xml:space="preserve">TIMIŞ </t>
  </si>
  <si>
    <t>TULCEA</t>
  </si>
  <si>
    <t>VASLUI</t>
  </si>
  <si>
    <t>VÂLCEA</t>
  </si>
  <si>
    <t>VRANCEA</t>
  </si>
  <si>
    <t>MUNICIPIUL BUCUREŞTI</t>
  </si>
  <si>
    <t>cheltuieli prevăzute la art.104 alin.2 lit.b) - d) din Legea educaţiei naţionale nr.1/2011</t>
  </si>
  <si>
    <t>descentralizate la nivelul comunelor, oraşelor şi municipiilor, sectoarelor şi Municipiului Bucureşti, pe anul 2014</t>
  </si>
  <si>
    <t>4)</t>
  </si>
  <si>
    <t>1)</t>
  </si>
  <si>
    <t>2)</t>
  </si>
  <si>
    <t>3)</t>
  </si>
  <si>
    <r>
      <rPr>
        <vertAlign val="superscript"/>
        <sz val="10"/>
        <rFont val="Arial"/>
        <family val="2"/>
      </rPr>
      <t>1)</t>
    </r>
    <r>
      <rPr>
        <sz val="10"/>
        <rFont val="Arial"/>
        <family val="2"/>
      </rPr>
      <t xml:space="preserve"> din care: 46.521 mii lei pentru susţinerea sistemului de protecţie a copilului, 15.468 mii lei pentru susţinerea centrelor de asistenţă socială a  persoanelor cu handicap şi 28.549 mii lei pentru acordarea de produse lactate şi de panificaţie şi miere de albine, precum şi 4.661 mii lei pentru încurajarea consumului de fructe proaspete în şcoli</t>
    </r>
  </si>
  <si>
    <r>
      <rPr>
        <vertAlign val="superscript"/>
        <sz val="10"/>
        <rFont val="Arial"/>
        <family val="2"/>
      </rPr>
      <t>2)</t>
    </r>
    <r>
      <rPr>
        <sz val="10"/>
        <rFont val="Arial"/>
        <family val="2"/>
      </rPr>
      <t xml:space="preserve"> include şi cheltuielile cu salariile aferente învăţământului special şi centrelor de resurse şi asistenţă educaţională</t>
    </r>
  </si>
  <si>
    <r>
      <rPr>
        <vertAlign val="superscript"/>
        <sz val="10"/>
        <rFont val="Arial"/>
        <family val="2"/>
      </rPr>
      <t>3)</t>
    </r>
    <r>
      <rPr>
        <sz val="10"/>
        <rFont val="Arial"/>
        <family val="2"/>
      </rPr>
      <t xml:space="preserve"> include și cheltuielile cu bunuri și servicii pentru întreținerea curentă aferente învățământului special și centrelor județene de resurse și asistență educațională </t>
    </r>
  </si>
  <si>
    <r>
      <rPr>
        <vertAlign val="superscript"/>
        <sz val="10"/>
        <rFont val="Arial"/>
        <family val="2"/>
      </rPr>
      <t>4)</t>
    </r>
    <r>
      <rPr>
        <sz val="10"/>
        <rFont val="Arial"/>
        <family val="2"/>
      </rPr>
      <t xml:space="preserve"> La unităţile de învăţământ preuniversitar de stat care nu se încadrează în bugetul aprobat, calculat conform reglementărilor legale în vigoare, degrevările parţiale de post/normă prevăzute la alin.(10) al art. 263 din Legea educaţiei naţionale nr. 1/2011,  pot fi de până la 4 ore din normă/post didactic.</t>
    </r>
  </si>
  <si>
    <r>
      <t xml:space="preserve">5) </t>
    </r>
    <r>
      <rPr>
        <sz val="10"/>
        <rFont val="Arial"/>
        <family val="2"/>
      </rPr>
      <t>Din economiile înregistrate de unităţile de învăţământ preuniversitar de stat la această categorie de cheltuieli se pot deconta cheltuieli cu naveta cadrelor didactice, pe perioada cursurilor, în limita distanţei de 50 km, şi în limita sumei de 26 lei/cadru didactic/lună pentru distanţa de 3 km. Pentru distanţele ce depăşesc 3 km, până la 50 km, suma de 26 lei/cadru didactic/lună se suplimentează cu 2 lei pentru fiecare kilometru.</t>
    </r>
  </si>
  <si>
    <t>5)</t>
  </si>
  <si>
    <t>drepturile asistenţilor personali ai persoanelor cu handicap grav sau indemnizaţiile lunare</t>
  </si>
  <si>
    <t>Sume rezervate care se repartizează pe judeţe și municipiul București prin hotărâri ale Guvernului, în baza solicitărilor şi fundamentărilor prezentate de autorităţile administraţiei publice locale</t>
  </si>
  <si>
    <t>Anexa nr.4</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</si>
</sst>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 \ \ "/>
    <numFmt numFmtId="165" formatCode="General\ \ "/>
  </numFmts>
  <fonts count="29">
    <font>
      <sz val="11"/>
      <color indexed="8"/>
      <name val="Calibri"/>
      <family val="2"/>
    </font>
    <font>
      <sz val="10"/>
      <name val="Arial"/>
      <family val="2"/>
    </font>
    <font>
      <b/>
      <sz val="12"/>
      <name val="Arial"/>
      <family val="2"/>
    </font>
    <font>
      <sz val="11"/>
      <name val="Arial"/>
      <family val="2"/>
    </font>
    <font>
      <b/>
      <sz val="11"/>
      <name val="Arial"/>
      <family val="2"/>
    </font>
    <font>
      <sz val="10"/>
      <name val="Arial CE"/>
      <family val="2"/>
    </font>
    <font>
      <sz val="12"/>
      <color indexed="8"/>
      <name val="Arial"/>
      <family val="2"/>
    </font>
    <font>
      <sz val="10"/>
      <color indexed="8"/>
      <name val="Arial"/>
      <family val="2"/>
    </font>
    <font>
      <sz val="11"/>
      <name val="Arial CE"/>
      <family val="2"/>
    </font>
    <font>
      <sz val="10"/>
      <color indexed="10"/>
      <name val="Arial"/>
      <family val="2"/>
    </font>
    <font>
      <b/>
      <sz val="10"/>
      <name val="Arial"/>
      <family val="2"/>
    </font>
    <font>
      <b/>
      <sz val="7"/>
      <name val="Arial"/>
      <family val="2"/>
    </font>
    <font>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style="thin"/>
      <top>
        <color indexed="63"/>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64" fontId="3" fillId="0" borderId="3">
      <alignment/>
      <protection/>
    </xf>
    <xf numFmtId="0" fontId="17" fillId="0" borderId="0" applyNumberFormat="0" applyFill="0" applyBorder="0" applyAlignment="0" applyProtection="0"/>
    <xf numFmtId="0" fontId="18" fillId="4"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7" applyNumberFormat="0" applyFill="0" applyAlignment="0" applyProtection="0"/>
    <xf numFmtId="0" fontId="24"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6" fillId="0" borderId="0">
      <alignment/>
      <protection/>
    </xf>
    <xf numFmtId="0" fontId="0" fillId="23" borderId="8" applyNumberFormat="0" applyFont="0" applyAlignment="0" applyProtection="0"/>
    <xf numFmtId="0" fontId="25"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 fillId="24" borderId="0">
      <alignment/>
      <protection/>
    </xf>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cellStyleXfs>
  <cellXfs count="71">
    <xf numFmtId="0" fontId="0" fillId="0" borderId="0" xfId="0" applyAlignment="1">
      <alignment/>
    </xf>
    <xf numFmtId="0" fontId="1" fillId="0" borderId="0" xfId="52">
      <alignment/>
      <protection/>
    </xf>
    <xf numFmtId="0" fontId="1" fillId="0" borderId="0" xfId="52" applyFont="1" applyFill="1" applyAlignment="1">
      <alignment horizontal="right"/>
      <protection/>
    </xf>
    <xf numFmtId="0" fontId="1" fillId="0" borderId="0" xfId="52" applyFill="1">
      <alignment/>
      <protection/>
    </xf>
    <xf numFmtId="0" fontId="3" fillId="0" borderId="0" xfId="52" applyFont="1" applyFill="1" applyAlignment="1">
      <alignment/>
      <protection/>
    </xf>
    <xf numFmtId="0" fontId="2" fillId="0" borderId="0" xfId="52" applyFont="1" applyFill="1" applyBorder="1" applyAlignment="1">
      <alignment horizontal="left" vertical="center"/>
      <protection/>
    </xf>
    <xf numFmtId="2" fontId="3" fillId="0" borderId="0" xfId="52" applyNumberFormat="1" applyFont="1" applyFill="1" applyBorder="1" applyAlignment="1">
      <alignment horizontal="left"/>
      <protection/>
    </xf>
    <xf numFmtId="0" fontId="1" fillId="0" borderId="11" xfId="52" applyFont="1" applyFill="1" applyBorder="1" applyAlignment="1">
      <alignment horizontal="right" vertical="center" wrapText="1"/>
      <protection/>
    </xf>
    <xf numFmtId="0" fontId="1" fillId="0" borderId="0" xfId="52" applyFont="1" applyFill="1" applyBorder="1" applyAlignment="1">
      <alignment horizontal="right" vertical="center" wrapText="1"/>
      <protection/>
    </xf>
    <xf numFmtId="164" fontId="1" fillId="0" borderId="0" xfId="52" applyNumberFormat="1" applyFont="1" applyBorder="1" applyAlignment="1">
      <alignment horizontal="center" vertical="center" wrapText="1"/>
      <protection/>
    </xf>
    <xf numFmtId="0" fontId="3" fillId="0" borderId="0" xfId="52" applyFont="1" applyBorder="1" applyAlignment="1">
      <alignment horizontal="center"/>
      <protection/>
    </xf>
    <xf numFmtId="0" fontId="1" fillId="0" borderId="0" xfId="52" applyFont="1" applyBorder="1" applyAlignment="1">
      <alignment horizontal="center" vertical="center" wrapText="1"/>
      <protection/>
    </xf>
    <xf numFmtId="0" fontId="1" fillId="0" borderId="0" xfId="52" applyBorder="1">
      <alignment/>
      <protection/>
    </xf>
    <xf numFmtId="0" fontId="1" fillId="0" borderId="12" xfId="52" applyFont="1" applyFill="1" applyBorder="1" applyAlignment="1">
      <alignment horizontal="right" vertical="center" wrapText="1"/>
      <protection/>
    </xf>
    <xf numFmtId="164" fontId="1" fillId="0" borderId="12" xfId="52" applyNumberFormat="1" applyFont="1" applyBorder="1" applyAlignment="1">
      <alignment horizontal="center" vertical="center" wrapText="1"/>
      <protection/>
    </xf>
    <xf numFmtId="0" fontId="1" fillId="0" borderId="12" xfId="52" applyFont="1" applyBorder="1" applyAlignment="1">
      <alignment horizontal="center" vertical="center" wrapText="1"/>
      <protection/>
    </xf>
    <xf numFmtId="0" fontId="7" fillId="0" borderId="0" xfId="55" applyFont="1" applyFill="1" applyBorder="1" applyAlignment="1" applyProtection="1">
      <alignment/>
      <protection/>
    </xf>
    <xf numFmtId="0" fontId="2" fillId="0" borderId="0" xfId="52" applyFont="1" applyFill="1" applyBorder="1" applyAlignment="1">
      <alignment horizontal="left"/>
      <protection/>
    </xf>
    <xf numFmtId="0" fontId="1" fillId="0" borderId="0" xfId="52" applyFont="1" applyFill="1" applyBorder="1" applyAlignment="1">
      <alignment horizontal="right"/>
      <protection/>
    </xf>
    <xf numFmtId="3" fontId="1" fillId="0" borderId="0" xfId="52" applyNumberFormat="1" applyFont="1" applyFill="1" applyBorder="1" applyAlignment="1">
      <alignment horizontal="right"/>
      <protection/>
    </xf>
    <xf numFmtId="3" fontId="1" fillId="0" borderId="0" xfId="52" applyNumberFormat="1">
      <alignment/>
      <protection/>
    </xf>
    <xf numFmtId="165" fontId="7" fillId="0" borderId="0" xfId="55" applyNumberFormat="1" applyFont="1" applyFill="1" applyBorder="1" applyAlignment="1" applyProtection="1">
      <alignment/>
      <protection/>
    </xf>
    <xf numFmtId="0" fontId="1" fillId="0" borderId="0" xfId="52" applyFont="1" applyFill="1" applyBorder="1" applyProtection="1">
      <alignment/>
      <protection locked="0"/>
    </xf>
    <xf numFmtId="0" fontId="1" fillId="0" borderId="0" xfId="52" applyFont="1" applyFill="1" applyBorder="1" applyAlignment="1" applyProtection="1">
      <alignment horizontal="right"/>
      <protection locked="0"/>
    </xf>
    <xf numFmtId="3" fontId="1" fillId="0" borderId="0" xfId="54" applyNumberFormat="1" applyFont="1" applyFill="1" applyBorder="1" applyAlignment="1" applyProtection="1">
      <alignment horizontal="right"/>
      <protection/>
    </xf>
    <xf numFmtId="0" fontId="7" fillId="0" borderId="0" xfId="52" applyFont="1" applyFill="1" applyBorder="1" applyProtection="1">
      <alignment/>
      <protection locked="0"/>
    </xf>
    <xf numFmtId="0" fontId="1" fillId="0" borderId="0" xfId="52" applyFont="1" applyFill="1" applyBorder="1" applyProtection="1">
      <alignment/>
      <protection locked="0"/>
    </xf>
    <xf numFmtId="0" fontId="1" fillId="0" borderId="0" xfId="52" applyFont="1" applyFill="1" applyBorder="1" applyAlignment="1" applyProtection="1">
      <alignment horizontal="left" vertical="center" wrapText="1"/>
      <protection locked="0"/>
    </xf>
    <xf numFmtId="0" fontId="7" fillId="0" borderId="0" xfId="52" applyFont="1" applyFill="1" applyBorder="1" applyAlignment="1" applyProtection="1">
      <alignment horizontal="right"/>
      <protection locked="0"/>
    </xf>
    <xf numFmtId="3" fontId="7" fillId="0" borderId="0" xfId="54" applyNumberFormat="1" applyFont="1" applyFill="1" applyBorder="1" applyAlignment="1" applyProtection="1">
      <alignment horizontal="right"/>
      <protection/>
    </xf>
    <xf numFmtId="0" fontId="1" fillId="0" borderId="12" xfId="52" applyBorder="1">
      <alignment/>
      <protection/>
    </xf>
    <xf numFmtId="0" fontId="1" fillId="0" borderId="12" xfId="52" applyFont="1" applyFill="1" applyBorder="1" applyAlignment="1" applyProtection="1">
      <alignment horizontal="right"/>
      <protection locked="0"/>
    </xf>
    <xf numFmtId="3" fontId="7" fillId="0" borderId="12" xfId="54" applyNumberFormat="1" applyFont="1" applyFill="1" applyBorder="1" applyAlignment="1" applyProtection="1">
      <alignment horizontal="right"/>
      <protection/>
    </xf>
    <xf numFmtId="3" fontId="1" fillId="0" borderId="12" xfId="54" applyNumberFormat="1" applyFont="1" applyFill="1" applyBorder="1" applyAlignment="1" applyProtection="1">
      <alignment horizontal="right"/>
      <protection/>
    </xf>
    <xf numFmtId="0" fontId="9" fillId="0" borderId="0" xfId="52" applyFont="1" applyFill="1">
      <alignment/>
      <protection/>
    </xf>
    <xf numFmtId="0" fontId="1" fillId="0" borderId="0" xfId="52" applyFont="1" applyAlignment="1">
      <alignment horizontal="center" vertical="center"/>
      <protection/>
    </xf>
    <xf numFmtId="0" fontId="10" fillId="0" borderId="0" xfId="52" applyFont="1" applyFill="1" applyBorder="1" applyAlignment="1">
      <alignment horizontal="right"/>
      <protection/>
    </xf>
    <xf numFmtId="3" fontId="10" fillId="0" borderId="0" xfId="52" applyNumberFormat="1" applyFont="1" applyFill="1" applyBorder="1" applyAlignment="1">
      <alignment horizontal="right"/>
      <protection/>
    </xf>
    <xf numFmtId="3" fontId="11" fillId="0" borderId="0" xfId="52" applyNumberFormat="1" applyFont="1" applyFill="1" applyBorder="1" applyAlignment="1">
      <alignment horizontal="left" vertical="top"/>
      <protection/>
    </xf>
    <xf numFmtId="0" fontId="1" fillId="0" borderId="13" xfId="52" applyBorder="1">
      <alignment/>
      <protection/>
    </xf>
    <xf numFmtId="3" fontId="1" fillId="0" borderId="0" xfId="52" applyNumberFormat="1" applyFill="1" applyBorder="1">
      <alignment/>
      <protection/>
    </xf>
    <xf numFmtId="0" fontId="1" fillId="0" borderId="0" xfId="0" applyFont="1" applyFill="1" applyBorder="1" applyAlignment="1" applyProtection="1">
      <alignment horizontal="left" vertical="center" wrapText="1"/>
      <protection locked="0"/>
    </xf>
    <xf numFmtId="0" fontId="1" fillId="0" borderId="12" xfId="52" applyFont="1" applyBorder="1" applyAlignment="1">
      <alignment horizontal="center" vertical="center" wrapText="1"/>
      <protection/>
    </xf>
    <xf numFmtId="0" fontId="4" fillId="0" borderId="13" xfId="52" applyFont="1" applyBorder="1" applyAlignment="1">
      <alignment horizontal="center" vertical="center"/>
      <protection/>
    </xf>
    <xf numFmtId="0" fontId="1" fillId="0" borderId="0" xfId="52" applyFont="1" applyFill="1" applyBorder="1" applyAlignment="1">
      <alignment horizontal="center" vertical="center" wrapText="1"/>
      <protection/>
    </xf>
    <xf numFmtId="0" fontId="1" fillId="0" borderId="0" xfId="52" applyFont="1" applyFill="1" applyAlignment="1">
      <alignment horizontal="left" vertical="center" wrapText="1"/>
      <protection/>
    </xf>
    <xf numFmtId="3" fontId="1" fillId="0" borderId="0" xfId="52" applyNumberFormat="1" applyFont="1" applyFill="1" applyBorder="1" applyAlignment="1">
      <alignment horizontal="left" wrapText="1"/>
      <protection/>
    </xf>
    <xf numFmtId="0" fontId="12" fillId="0" borderId="0" xfId="52" applyFont="1" applyAlignment="1">
      <alignment horizontal="left" wrapText="1"/>
      <protection/>
    </xf>
    <xf numFmtId="0" fontId="2" fillId="0" borderId="0" xfId="52" applyFont="1" applyFill="1" applyAlignment="1">
      <alignment horizontal="center"/>
      <protection/>
    </xf>
    <xf numFmtId="0" fontId="3" fillId="0" borderId="0" xfId="52" applyFont="1" applyFill="1" applyAlignment="1">
      <alignment horizontal="center"/>
      <protection/>
    </xf>
    <xf numFmtId="0" fontId="3" fillId="0" borderId="0" xfId="52" applyFont="1" applyFill="1" applyAlignment="1">
      <alignment horizontal="center" vertical="center" wrapText="1"/>
      <protection/>
    </xf>
    <xf numFmtId="0" fontId="3" fillId="0" borderId="11" xfId="52" applyFont="1" applyFill="1" applyBorder="1" applyAlignment="1">
      <alignment horizontal="center" vertical="center" wrapText="1"/>
      <protection/>
    </xf>
    <xf numFmtId="0" fontId="3" fillId="0" borderId="0" xfId="52" applyFont="1" applyFill="1" applyBorder="1" applyAlignment="1">
      <alignment horizontal="center" vertical="center" wrapText="1"/>
      <protection/>
    </xf>
    <xf numFmtId="0" fontId="3" fillId="0" borderId="12" xfId="52" applyFont="1" applyFill="1" applyBorder="1" applyAlignment="1">
      <alignment horizontal="center" vertical="center" wrapText="1"/>
      <protection/>
    </xf>
    <xf numFmtId="0" fontId="3" fillId="0" borderId="11" xfId="52" applyFont="1" applyFill="1" applyBorder="1" applyAlignment="1">
      <alignment horizontal="center" vertical="center"/>
      <protection/>
    </xf>
    <xf numFmtId="0" fontId="3" fillId="0" borderId="0" xfId="52" applyFont="1" applyFill="1" applyBorder="1" applyAlignment="1">
      <alignment horizontal="center" vertical="center"/>
      <protection/>
    </xf>
    <xf numFmtId="0" fontId="3" fillId="0" borderId="12" xfId="52" applyFont="1" applyFill="1" applyBorder="1" applyAlignment="1">
      <alignment horizontal="center" vertical="center"/>
      <protection/>
    </xf>
    <xf numFmtId="0" fontId="1" fillId="0" borderId="11" xfId="52" applyFont="1" applyFill="1" applyBorder="1" applyAlignment="1">
      <alignment horizontal="right" vertical="center" wrapText="1"/>
      <protection/>
    </xf>
    <xf numFmtId="0" fontId="1" fillId="0" borderId="0" xfId="52" applyFont="1" applyFill="1" applyBorder="1" applyAlignment="1">
      <alignment horizontal="right" vertical="center" wrapText="1"/>
      <protection/>
    </xf>
    <xf numFmtId="0" fontId="1" fillId="0" borderId="12" xfId="52" applyFont="1" applyFill="1" applyBorder="1" applyAlignment="1">
      <alignment horizontal="right" vertical="center" wrapText="1"/>
      <protection/>
    </xf>
    <xf numFmtId="0" fontId="2" fillId="0" borderId="11" xfId="52" applyFont="1" applyFill="1" applyBorder="1" applyAlignment="1">
      <alignment horizontal="center" vertical="center"/>
      <protection/>
    </xf>
    <xf numFmtId="0" fontId="2" fillId="0" borderId="0" xfId="52" applyFont="1" applyFill="1" applyBorder="1" applyAlignment="1">
      <alignment horizontal="center" vertical="center"/>
      <protection/>
    </xf>
    <xf numFmtId="0" fontId="2" fillId="0" borderId="12" xfId="52" applyFont="1" applyFill="1" applyBorder="1" applyAlignment="1">
      <alignment horizontal="center" vertical="center"/>
      <protection/>
    </xf>
    <xf numFmtId="2" fontId="1" fillId="0" borderId="0" xfId="52" applyNumberFormat="1" applyFont="1" applyFill="1" applyAlignment="1">
      <alignment horizontal="left" vertical="center" wrapText="1"/>
      <protection/>
    </xf>
    <xf numFmtId="0" fontId="8" fillId="0" borderId="0" xfId="52" applyFont="1" applyBorder="1" applyAlignment="1">
      <alignment horizontal="left" wrapText="1"/>
      <protection/>
    </xf>
    <xf numFmtId="0" fontId="5" fillId="0" borderId="0" xfId="52" applyFont="1" applyBorder="1" applyAlignment="1">
      <alignment horizontal="center"/>
      <protection/>
    </xf>
    <xf numFmtId="164" fontId="1" fillId="0" borderId="0" xfId="52" applyNumberFormat="1" applyFont="1" applyBorder="1" applyAlignment="1">
      <alignment horizontal="center" vertical="center" wrapText="1"/>
      <protection/>
    </xf>
    <xf numFmtId="164" fontId="1" fillId="0" borderId="12" xfId="52" applyNumberFormat="1" applyFont="1" applyBorder="1" applyAlignment="1">
      <alignment horizontal="center" vertical="center" wrapText="1"/>
      <protection/>
    </xf>
    <xf numFmtId="0" fontId="1" fillId="0" borderId="13" xfId="52" applyFont="1" applyBorder="1" applyAlignment="1">
      <alignment horizontal="center"/>
      <protection/>
    </xf>
    <xf numFmtId="0" fontId="1" fillId="0" borderId="0" xfId="52" applyFont="1" applyBorder="1" applyAlignment="1">
      <alignment horizontal="center" vertical="center" wrapText="1"/>
      <protection/>
    </xf>
    <xf numFmtId="0" fontId="1" fillId="0" borderId="12" xfId="52"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ucu" xfId="42"/>
    <cellStyle name="Explanatory Text" xfId="43"/>
    <cellStyle name="Good" xfId="44"/>
    <cellStyle name="Heading 1" xfId="45"/>
    <cellStyle name="Heading 2" xfId="46"/>
    <cellStyle name="Heading 3" xfId="47"/>
    <cellStyle name="Heading 4" xfId="48"/>
    <cellStyle name="Input" xfId="49"/>
    <cellStyle name="Linked Cell" xfId="50"/>
    <cellStyle name="Neutral" xfId="51"/>
    <cellStyle name="Normal 2" xfId="52"/>
    <cellStyle name="Normal 3" xfId="53"/>
    <cellStyle name="Normal_fi" xfId="54"/>
    <cellStyle name="Normal_vp si pop" xfId="55"/>
    <cellStyle name="Note" xfId="56"/>
    <cellStyle name="Output" xfId="57"/>
    <cellStyle name="Percent 2" xfId="58"/>
    <cellStyle name="Percent" xfId="59"/>
    <cellStyle name="s1" xfId="60"/>
    <cellStyle name="Currency" xfId="61"/>
    <cellStyle name="Currency [0]" xfId="62"/>
    <cellStyle name="Title" xfId="63"/>
    <cellStyle name="Total" xfId="64"/>
    <cellStyle name="Comma" xfId="65"/>
    <cellStyle name="Comma [0]"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lecu\lucrari\2003\ANEXE%20LEGE%202003\Fundamentari%20MMS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Manager\Desktop\INSOTITORI%20HAND\Caiet%20fundamentari%202012\2003\ANEXE%20LEGE%202003\Fundamentari%20MMS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lecu\lucrari\Documents%20and%20Settings\Administrator\Desktop\documente\documente\buget\2003%20propuneri\2003%20bug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Manager\Desktop\INSOTITORI%20HAND\Caiet%20fundamentari%202012\A1%20DISK\My%20documents\buget%202006\fise%20sd%20din%20tva%20pentru%20parlament\date%20primare%20fis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lecu\lucrari\2002\Anexe%20fundamentare\Buget%202002\A3_21_11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a nr.4  (2)"/>
      <sheetName val="ajutor social  (3)"/>
      <sheetName val="ajutor social  (2)"/>
      <sheetName val="Anexa prot.soc.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a nr.4  (2)"/>
      <sheetName val="ajutor social  (3)"/>
      <sheetName val="ajutor social  (2)"/>
      <sheetName val="Anexa prot.soc. (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get (4)"/>
      <sheetName val="buget (3)"/>
      <sheetName val="buget (2)"/>
      <sheetName val="buget"/>
      <sheetName val="nr de personal"/>
      <sheetName val="nr de personal paunica"/>
      <sheetName val="nr de personal 1"/>
      <sheetName val="bugetsi pers redus cu 7000"/>
      <sheetName val="centralizatorMEC "/>
      <sheetName val="situatie comparativa"/>
      <sheetName val="situatie comparativa sindicat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e primare"/>
      <sheetName val="Anexa nr.6 2005"/>
      <sheetName val="Anexa nr.6"/>
      <sheetName val="Anexa nr.7 2005"/>
      <sheetName val="Anexa nr.7"/>
      <sheetName val="Anexa 19"/>
      <sheetName val="Anexa 20"/>
      <sheetName val="Comp echi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exa 3-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X195"/>
  <sheetViews>
    <sheetView tabSelected="1" view="pageBreakPreview" zoomScale="83" zoomScaleSheetLayoutView="83" zoomScalePageLayoutView="0" workbookViewId="0" topLeftCell="A1">
      <selection activeCell="AD16" sqref="AC16:AD16"/>
    </sheetView>
  </sheetViews>
  <sheetFormatPr defaultColWidth="9.140625" defaultRowHeight="15"/>
  <cols>
    <col min="1" max="1" width="5.8515625" style="1" customWidth="1"/>
    <col min="2" max="2" width="25.8515625" style="1" customWidth="1"/>
    <col min="3" max="3" width="4.28125" style="1" customWidth="1"/>
    <col min="4" max="4" width="13.421875" style="1" customWidth="1"/>
    <col min="5" max="5" width="4.140625" style="1" customWidth="1"/>
    <col min="6" max="6" width="16.00390625" style="1" customWidth="1"/>
    <col min="7" max="7" width="3.8515625" style="1" customWidth="1"/>
    <col min="8" max="8" width="17.57421875" style="1" customWidth="1"/>
    <col min="9" max="9" width="4.140625" style="1" customWidth="1"/>
    <col min="10" max="10" width="15.421875" style="1" customWidth="1"/>
    <col min="11" max="11" width="4.00390625" style="1" customWidth="1"/>
    <col min="12" max="12" width="17.00390625" style="1" customWidth="1"/>
    <col min="13" max="13" width="15.00390625" style="1" customWidth="1"/>
    <col min="14" max="16384" width="9.140625" style="1" customWidth="1"/>
  </cols>
  <sheetData>
    <row r="1" ht="15.75" customHeight="1">
      <c r="L1" s="35" t="s">
        <v>74</v>
      </c>
    </row>
    <row r="2" spans="1:2" ht="15" customHeight="1">
      <c r="A2" s="2" t="s">
        <v>0</v>
      </c>
      <c r="B2" s="3" t="s">
        <v>1</v>
      </c>
    </row>
    <row r="3" spans="1:2" ht="15.75" customHeight="1">
      <c r="A3" s="2" t="s">
        <v>2</v>
      </c>
      <c r="B3" s="3" t="s">
        <v>3</v>
      </c>
    </row>
    <row r="4" spans="1:2" ht="13.5" customHeight="1">
      <c r="A4" s="2" t="s">
        <v>4</v>
      </c>
      <c r="B4" s="3" t="s">
        <v>5</v>
      </c>
    </row>
    <row r="5" spans="1:12" ht="16.5" customHeight="1">
      <c r="A5" s="48" t="s">
        <v>6</v>
      </c>
      <c r="B5" s="48"/>
      <c r="C5" s="48"/>
      <c r="D5" s="48"/>
      <c r="E5" s="48"/>
      <c r="F5" s="48"/>
      <c r="G5" s="48"/>
      <c r="H5" s="48"/>
      <c r="I5" s="48"/>
      <c r="J5" s="48"/>
      <c r="K5" s="48"/>
      <c r="L5" s="48"/>
    </row>
    <row r="6" spans="1:12" ht="14.25">
      <c r="A6" s="49" t="s">
        <v>7</v>
      </c>
      <c r="B6" s="49"/>
      <c r="C6" s="49"/>
      <c r="D6" s="49"/>
      <c r="E6" s="49"/>
      <c r="F6" s="49"/>
      <c r="G6" s="49"/>
      <c r="H6" s="49"/>
      <c r="I6" s="49"/>
      <c r="J6" s="49"/>
      <c r="K6" s="49"/>
      <c r="L6" s="49"/>
    </row>
    <row r="7" spans="1:12" ht="20.25" customHeight="1">
      <c r="A7" s="50" t="s">
        <v>61</v>
      </c>
      <c r="B7" s="50"/>
      <c r="C7" s="50"/>
      <c r="D7" s="50"/>
      <c r="E7" s="50"/>
      <c r="F7" s="50"/>
      <c r="G7" s="50"/>
      <c r="H7" s="50"/>
      <c r="I7" s="50"/>
      <c r="J7" s="50"/>
      <c r="K7" s="50"/>
      <c r="L7" s="50"/>
    </row>
    <row r="8" spans="1:12" ht="14.25">
      <c r="A8" s="4"/>
      <c r="B8" s="4"/>
      <c r="C8" s="4"/>
      <c r="D8" s="4"/>
      <c r="E8" s="4"/>
      <c r="F8" s="4"/>
      <c r="G8" s="4"/>
      <c r="H8" s="4"/>
      <c r="I8" s="4"/>
      <c r="J8" s="4"/>
      <c r="K8" s="4"/>
      <c r="L8" s="4"/>
    </row>
    <row r="9" spans="1:13" ht="15.75">
      <c r="A9" s="5"/>
      <c r="B9" s="5"/>
      <c r="C9" s="5"/>
      <c r="D9" s="6"/>
      <c r="E9" s="6"/>
      <c r="F9" s="6"/>
      <c r="G9" s="6"/>
      <c r="H9" s="6"/>
      <c r="I9" s="6"/>
      <c r="J9" s="6"/>
      <c r="K9" s="6"/>
      <c r="L9" s="35"/>
      <c r="M9" s="35" t="s">
        <v>8</v>
      </c>
    </row>
    <row r="10" spans="1:18" ht="16.5" customHeight="1">
      <c r="A10" s="51" t="s">
        <v>9</v>
      </c>
      <c r="B10" s="54" t="s">
        <v>10</v>
      </c>
      <c r="C10" s="60"/>
      <c r="D10" s="57" t="s">
        <v>11</v>
      </c>
      <c r="E10" s="7"/>
      <c r="F10" s="43" t="s">
        <v>12</v>
      </c>
      <c r="G10" s="43"/>
      <c r="H10" s="43"/>
      <c r="I10" s="43"/>
      <c r="J10" s="43"/>
      <c r="K10" s="43"/>
      <c r="L10" s="43"/>
      <c r="M10" s="39"/>
      <c r="O10" s="65"/>
      <c r="P10" s="65"/>
      <c r="Q10" s="65"/>
      <c r="R10" s="65"/>
    </row>
    <row r="11" spans="1:18" ht="12.75" customHeight="1">
      <c r="A11" s="52"/>
      <c r="B11" s="55"/>
      <c r="C11" s="61"/>
      <c r="D11" s="58"/>
      <c r="E11" s="8"/>
      <c r="F11" s="66" t="s">
        <v>13</v>
      </c>
      <c r="G11" s="9"/>
      <c r="H11" s="68" t="s">
        <v>14</v>
      </c>
      <c r="I11" s="68"/>
      <c r="J11" s="68"/>
      <c r="K11" s="10"/>
      <c r="L11" s="69" t="s">
        <v>15</v>
      </c>
      <c r="M11" s="44" t="s">
        <v>72</v>
      </c>
      <c r="O11" s="12"/>
      <c r="P11" s="12"/>
      <c r="Q11" s="12"/>
      <c r="R11" s="12"/>
    </row>
    <row r="12" spans="1:13" ht="18.75" customHeight="1">
      <c r="A12" s="52"/>
      <c r="B12" s="55"/>
      <c r="C12" s="61"/>
      <c r="D12" s="58"/>
      <c r="E12" s="8"/>
      <c r="F12" s="66"/>
      <c r="G12" s="9"/>
      <c r="H12" s="69" t="s">
        <v>16</v>
      </c>
      <c r="I12" s="11"/>
      <c r="J12" s="69" t="s">
        <v>60</v>
      </c>
      <c r="K12" s="11"/>
      <c r="L12" s="69"/>
      <c r="M12" s="44"/>
    </row>
    <row r="13" spans="1:13" ht="75" customHeight="1">
      <c r="A13" s="53"/>
      <c r="B13" s="56"/>
      <c r="C13" s="62"/>
      <c r="D13" s="59"/>
      <c r="E13" s="13"/>
      <c r="F13" s="67"/>
      <c r="G13" s="14"/>
      <c r="H13" s="42"/>
      <c r="I13" s="15"/>
      <c r="J13" s="42"/>
      <c r="K13" s="15"/>
      <c r="L13" s="42"/>
      <c r="M13" s="70"/>
    </row>
    <row r="14" spans="1:13" ht="15.75">
      <c r="A14" s="16"/>
      <c r="B14" s="17" t="s">
        <v>17</v>
      </c>
      <c r="C14" s="36" t="s">
        <v>0</v>
      </c>
      <c r="D14" s="37">
        <f>SUM(D18+D22+D26+D30+D34+D38+D42+D46+D50+D54+D58+D62+D66+D70+D74+D78+D82+D86+D90+D94+D98+D102+D106+D110+D114+D118+D122+D126+D130+D134+D138+D142+D146+D150+D154+D158+D162+D166+D170+D174+D178+D182+D186)</f>
        <v>11046363</v>
      </c>
      <c r="E14" s="37"/>
      <c r="F14" s="37">
        <f>SUM(F18+F22+F26+F30+F34+F38+F42+F46+F50+F54+F58+F62+F66+F70+F74+F78+F82+F86+F90+F94+F98+F102+F106+F110+F114+F118+F122+F126+F130+F134+F138+F142+F146+F150+F154+F158+F162+F166+F170+F174+F178+F182+F186)</f>
        <v>8861632</v>
      </c>
      <c r="G14" s="37"/>
      <c r="H14" s="37">
        <f>SUM(H18+H22+H26+H30+H34+H38+H42+H46+H50+H54+H58+H62+H66+H70+H74+H78+H82+H86+H90+H94+H98+H102+H106+H110+H114+H118+H122+H126+H130+H134+H138+H142+H146+H150+H154+H158+H162+H166+H170+H174+H178+H182+H186)</f>
        <v>7781080</v>
      </c>
      <c r="I14" s="38" t="s">
        <v>62</v>
      </c>
      <c r="J14" s="37">
        <f>SUM(J18+J22+J26+J30+J34+J38+J42+J46+J50+J54+J58+J62+J66+J70+J74+J78+J82+J86+J90+J94+J98+J102+J106+J110+J114+J118+J122+J126+J130+J134+J138+J142+J146+J150+J154+J158+J162+J166+J170+J174+J178+J182+J186)</f>
        <v>1080552</v>
      </c>
      <c r="K14" s="38" t="s">
        <v>71</v>
      </c>
      <c r="L14" s="37">
        <f aca="true" t="shared" si="0" ref="L14:M16">SUM(L18+L22+L26+L30+L34+L38+L42+L46+L50+L54+L58+L62+L66+L70+L74+L78+L82+L86+L90+L94+L98+L102+L106+L110+L114+L118+L122+L126+L130+L134+L138+L142+L146+L150+L154+L158+L162+L166+L170+L174+L178+L182+L186)</f>
        <v>949578</v>
      </c>
      <c r="M14" s="37">
        <f t="shared" si="0"/>
        <v>1001342</v>
      </c>
    </row>
    <row r="15" spans="1:13" ht="15.75">
      <c r="A15" s="16"/>
      <c r="B15" s="17"/>
      <c r="C15" s="36" t="s">
        <v>2</v>
      </c>
      <c r="D15" s="37">
        <f>SUM(D19+D23+D27+D31+D35+D39+D43+D47+D51+D55+D59+D63+D67+D71+D75+D79+D83+D87+D91+D95+D99+D103+D107+D111+D115+D119+D123+D127+D131+D135+D139+D143+D147+D151+D155+D159+D163+D167+D171+D175+D179+D183+D187)</f>
        <v>140091</v>
      </c>
      <c r="E15" s="37"/>
      <c r="F15" s="37">
        <f>SUM(F19+F23+F27+F31+F35+F39+F43+F47+F51+F55+F59+F63+F67+F71+F75+F79+F83+F87+F91+F95+F99+F103+F107+F111+F115+F119+F123+F127+F131+F135+F139+F143+F147+F151+F155+F159+F163+F167+F171+F175+F179+F183+F187)</f>
        <v>0</v>
      </c>
      <c r="G15" s="37"/>
      <c r="H15" s="37">
        <f>SUM(H19+H23+H27+H31+H35+H39+H43+H47+H51+H55+H59+H63+H67+H71+H75+H79+H83+H87+H91+H95+H99+H103+H107+H111+H115+H119+H123+H127+H131+H135+H139+H143+H147+H151+H155+H159+H163+H167+H171+H175+H179+H183+H187)</f>
        <v>0</v>
      </c>
      <c r="I15" s="38"/>
      <c r="J15" s="37">
        <f>SUM(J19+J23+J27+J31+J35+J39+J43+J47+J51+J55+J59+J63+J67+J71+J75+J79+J83+J87+J91+J95+J99+J103+J107+J111+J115+J119+J123+J127+J131+J135+J139+J143+J147+J151+J155+J159+J163+J167+J171+J175+J179+J183+J187)</f>
        <v>0</v>
      </c>
      <c r="K15" s="38"/>
      <c r="L15" s="37">
        <f>SUM(L19+L23+L27+L31+L35+L39+L43+L47+L51+L55+L59+L63+L67+L71+L75+L79+L83+L87+L91+L95+L99+L103+L107+L111+L115+L119+L123+L127+L131+L135+L139+L143+L147+L151+L155+L159+L163+L167+L171+L175+L179+L183+L187)</f>
        <v>140091</v>
      </c>
      <c r="M15" s="37">
        <f t="shared" si="0"/>
        <v>0</v>
      </c>
    </row>
    <row r="16" spans="1:13" ht="15.75">
      <c r="A16" s="16"/>
      <c r="B16" s="17"/>
      <c r="C16" s="36" t="s">
        <v>4</v>
      </c>
      <c r="D16" s="37">
        <f>SUM(D20+D24+D28+D32+D36+D40+D44+D48+D52+D56+D60+D64+D68+D72+D76+D80+D84+D88+D92+D96+D100+D104+D108+D112+D116+D120+D124+D128+D132+D136+D140+D144+D148+D152+D156+D160+D164+D168+D172+D176+D180+D184+D188)</f>
        <v>11186454</v>
      </c>
      <c r="E16" s="37"/>
      <c r="F16" s="37">
        <f>SUM(F20+F24+F28+F32+F36+F40+F44+F48+F52+F56+F60+F64+F68+F72+F76+F80+F84+F88+F92+F96+F100+F104+F108+F112+F116+F120+F124+F128+F132+F136+F140+F144+F148+F152+F156+F160+F164+F168+F172+F176+F180+F184+F188)</f>
        <v>8861632</v>
      </c>
      <c r="G16" s="37"/>
      <c r="H16" s="37">
        <f>SUM(H20+H24+H28+H32+H36+H40+H44+H48+H52+H56+H60+H64+H68+H72+H76+H80+H84+H88+H92+H96+H100+H104+H108+H112+H116+H120+H124+H128+H132+H136+H140+H144+H148+H152+H156+H160+H164+H168+H172+H176+H180+H184+H188)</f>
        <v>7781080</v>
      </c>
      <c r="I16" s="38" t="s">
        <v>62</v>
      </c>
      <c r="J16" s="37">
        <f>SUM(J20+J24+J28+J32+J36+J40+J44+J48+J52+J56+J60+J64+J68+J72+J76+J80+J84+J88+J92+J96+J100+J104+J108+J112+J116+J120+J124+J128+J132+J136+J140+J144+J148+J152+J156+J160+J164+J168+J172+J176+J180+J184+J188)</f>
        <v>1080552</v>
      </c>
      <c r="K16" s="38" t="s">
        <v>71</v>
      </c>
      <c r="L16" s="37">
        <f t="shared" si="0"/>
        <v>1089669</v>
      </c>
      <c r="M16" s="37">
        <f t="shared" si="0"/>
        <v>1001342</v>
      </c>
    </row>
    <row r="17" spans="1:12" ht="15.75">
      <c r="A17" s="16"/>
      <c r="B17" s="17"/>
      <c r="C17" s="18"/>
      <c r="D17" s="19"/>
      <c r="E17" s="19"/>
      <c r="F17" s="19"/>
      <c r="G17" s="19"/>
      <c r="H17" s="19"/>
      <c r="I17" s="19"/>
      <c r="J17" s="19"/>
      <c r="K17" s="19"/>
      <c r="L17" s="19"/>
    </row>
    <row r="18" spans="1:16" ht="12.75">
      <c r="A18" s="21">
        <v>1</v>
      </c>
      <c r="B18" s="22" t="s">
        <v>18</v>
      </c>
      <c r="C18" s="23" t="s">
        <v>0</v>
      </c>
      <c r="D18" s="24">
        <f>18847+F18+L18</f>
        <v>188178</v>
      </c>
      <c r="E18" s="24"/>
      <c r="F18" s="24">
        <f>H18+J18</f>
        <v>161200</v>
      </c>
      <c r="G18" s="24"/>
      <c r="H18" s="24">
        <v>141887</v>
      </c>
      <c r="I18" s="24"/>
      <c r="J18" s="24">
        <v>19313</v>
      </c>
      <c r="K18" s="24"/>
      <c r="L18" s="24">
        <v>8131</v>
      </c>
      <c r="M18" s="40">
        <v>16876</v>
      </c>
      <c r="N18" s="20"/>
      <c r="P18" s="20"/>
    </row>
    <row r="19" spans="1:16" ht="12.75">
      <c r="A19" s="21"/>
      <c r="B19" s="22"/>
      <c r="C19" s="23" t="s">
        <v>2</v>
      </c>
      <c r="D19" s="24">
        <f>F19+L19</f>
        <v>1600</v>
      </c>
      <c r="E19" s="24"/>
      <c r="F19" s="24">
        <f>H19+J19</f>
        <v>0</v>
      </c>
      <c r="G19" s="24"/>
      <c r="H19" s="24"/>
      <c r="I19" s="24"/>
      <c r="J19" s="24"/>
      <c r="K19" s="24"/>
      <c r="L19" s="24">
        <v>1600</v>
      </c>
      <c r="M19" s="24"/>
      <c r="N19" s="20"/>
      <c r="P19" s="20"/>
    </row>
    <row r="20" spans="1:16" ht="12.75">
      <c r="A20" s="21"/>
      <c r="B20" s="22"/>
      <c r="C20" s="23" t="s">
        <v>4</v>
      </c>
      <c r="D20" s="24">
        <f>SUM(D18:D19)</f>
        <v>189778</v>
      </c>
      <c r="E20" s="24"/>
      <c r="F20" s="24">
        <f>H20+J20</f>
        <v>161200</v>
      </c>
      <c r="G20" s="24"/>
      <c r="H20" s="24">
        <f>SUM(H18+H19)</f>
        <v>141887</v>
      </c>
      <c r="I20" s="24"/>
      <c r="J20" s="24">
        <f>SUM(J18+J19)</f>
        <v>19313</v>
      </c>
      <c r="K20" s="24"/>
      <c r="L20" s="24">
        <f>SUM(L18+L19)</f>
        <v>9731</v>
      </c>
      <c r="M20" s="24">
        <f>SUM(M18+M19)</f>
        <v>16876</v>
      </c>
      <c r="N20" s="20"/>
      <c r="P20" s="20"/>
    </row>
    <row r="21" spans="1:16" ht="12.75">
      <c r="A21" s="21"/>
      <c r="B21" s="22"/>
      <c r="C21" s="23"/>
      <c r="D21" s="24"/>
      <c r="E21" s="24"/>
      <c r="F21" s="24"/>
      <c r="G21" s="24"/>
      <c r="H21" s="24"/>
      <c r="I21" s="24"/>
      <c r="J21" s="24"/>
      <c r="K21" s="24"/>
      <c r="L21" s="24"/>
      <c r="M21" s="24"/>
      <c r="N21" s="20"/>
      <c r="P21" s="20"/>
    </row>
    <row r="22" spans="1:16" ht="12.75">
      <c r="A22" s="21">
        <v>2</v>
      </c>
      <c r="B22" s="22" t="s">
        <v>19</v>
      </c>
      <c r="C22" s="23" t="s">
        <v>0</v>
      </c>
      <c r="D22" s="24">
        <f>25759+F22+L22</f>
        <v>213123</v>
      </c>
      <c r="E22" s="24"/>
      <c r="F22" s="24">
        <f>H22+J22</f>
        <v>178612</v>
      </c>
      <c r="G22" s="24"/>
      <c r="H22" s="24">
        <v>157750</v>
      </c>
      <c r="I22" s="24"/>
      <c r="J22" s="24">
        <v>20862</v>
      </c>
      <c r="K22" s="24"/>
      <c r="L22" s="24">
        <v>8752</v>
      </c>
      <c r="M22" s="24">
        <v>24119</v>
      </c>
      <c r="N22" s="20"/>
      <c r="P22" s="20"/>
    </row>
    <row r="23" spans="1:16" ht="12.75">
      <c r="A23" s="21"/>
      <c r="B23" s="22"/>
      <c r="C23" s="23" t="s">
        <v>2</v>
      </c>
      <c r="D23" s="24">
        <f>F23+L23</f>
        <v>4021</v>
      </c>
      <c r="E23" s="24"/>
      <c r="F23" s="24">
        <f>H23+J23</f>
        <v>0</v>
      </c>
      <c r="G23" s="24"/>
      <c r="H23" s="24"/>
      <c r="I23" s="24"/>
      <c r="J23" s="24"/>
      <c r="K23" s="24"/>
      <c r="L23" s="24">
        <v>4021</v>
      </c>
      <c r="M23" s="24"/>
      <c r="N23" s="20"/>
      <c r="P23" s="20"/>
    </row>
    <row r="24" spans="1:16" ht="12.75">
      <c r="A24" s="21"/>
      <c r="B24" s="22"/>
      <c r="C24" s="23" t="s">
        <v>4</v>
      </c>
      <c r="D24" s="24">
        <f>SUM(D22:D23)</f>
        <v>217144</v>
      </c>
      <c r="E24" s="24"/>
      <c r="F24" s="24">
        <f>H24+J24</f>
        <v>178612</v>
      </c>
      <c r="G24" s="24"/>
      <c r="H24" s="24">
        <f>SUM(H22+H23)</f>
        <v>157750</v>
      </c>
      <c r="I24" s="24"/>
      <c r="J24" s="24">
        <f>SUM(J22+J23)</f>
        <v>20862</v>
      </c>
      <c r="K24" s="24"/>
      <c r="L24" s="24">
        <f>SUM(L22+L23)</f>
        <v>12773</v>
      </c>
      <c r="M24" s="24">
        <f>SUM(M22+M23)</f>
        <v>24119</v>
      </c>
      <c r="N24" s="20"/>
      <c r="P24" s="20"/>
    </row>
    <row r="25" spans="1:16" ht="12.75">
      <c r="A25" s="21"/>
      <c r="B25" s="22"/>
      <c r="C25" s="23"/>
      <c r="D25" s="24"/>
      <c r="E25" s="24"/>
      <c r="F25" s="24"/>
      <c r="G25" s="24"/>
      <c r="H25" s="24"/>
      <c r="I25" s="24"/>
      <c r="J25" s="24"/>
      <c r="K25" s="24"/>
      <c r="L25" s="24"/>
      <c r="M25" s="24"/>
      <c r="N25" s="20"/>
      <c r="P25" s="20"/>
    </row>
    <row r="26" spans="1:16" ht="12.75">
      <c r="A26" s="21">
        <v>3</v>
      </c>
      <c r="B26" s="22" t="s">
        <v>20</v>
      </c>
      <c r="C26" s="23" t="s">
        <v>0</v>
      </c>
      <c r="D26" s="24">
        <f>28611+F26+L26</f>
        <v>333445</v>
      </c>
      <c r="E26" s="24"/>
      <c r="F26" s="24">
        <f>H26+J26</f>
        <v>262092</v>
      </c>
      <c r="G26" s="24"/>
      <c r="H26" s="24">
        <v>230587</v>
      </c>
      <c r="I26" s="24"/>
      <c r="J26" s="24">
        <v>31505</v>
      </c>
      <c r="K26" s="24"/>
      <c r="L26" s="24">
        <v>42742</v>
      </c>
      <c r="M26" s="24">
        <v>25015</v>
      </c>
      <c r="N26" s="20"/>
      <c r="P26" s="20"/>
    </row>
    <row r="27" spans="1:16" ht="12.75">
      <c r="A27" s="21"/>
      <c r="B27" s="22"/>
      <c r="C27" s="23" t="s">
        <v>2</v>
      </c>
      <c r="D27" s="24">
        <f>F27+L27</f>
        <v>1536</v>
      </c>
      <c r="E27" s="24"/>
      <c r="F27" s="24">
        <f>H27+J27</f>
        <v>0</v>
      </c>
      <c r="G27" s="24"/>
      <c r="H27" s="24"/>
      <c r="I27" s="24"/>
      <c r="J27" s="24"/>
      <c r="K27" s="24"/>
      <c r="L27" s="24">
        <v>1536</v>
      </c>
      <c r="M27" s="24"/>
      <c r="N27" s="20"/>
      <c r="P27" s="20"/>
    </row>
    <row r="28" spans="1:16" ht="12.75">
      <c r="A28" s="21"/>
      <c r="B28" s="22"/>
      <c r="C28" s="23" t="s">
        <v>4</v>
      </c>
      <c r="D28" s="24">
        <f>SUM(D26+D27)</f>
        <v>334981</v>
      </c>
      <c r="E28" s="24"/>
      <c r="F28" s="24">
        <f>H28+J28</f>
        <v>262092</v>
      </c>
      <c r="G28" s="24"/>
      <c r="H28" s="24">
        <f>SUM(H26+H27)</f>
        <v>230587</v>
      </c>
      <c r="I28" s="24"/>
      <c r="J28" s="24">
        <f>SUM(J26+J27)</f>
        <v>31505</v>
      </c>
      <c r="K28" s="24"/>
      <c r="L28" s="24">
        <f>SUM(L26+L27)</f>
        <v>44278</v>
      </c>
      <c r="M28" s="24">
        <f>SUM(M26+M27)</f>
        <v>25015</v>
      </c>
      <c r="N28" s="20"/>
      <c r="P28" s="20"/>
    </row>
    <row r="29" spans="1:16" ht="12.75">
      <c r="A29" s="21"/>
      <c r="B29" s="22"/>
      <c r="C29" s="23"/>
      <c r="D29" s="24"/>
      <c r="E29" s="24"/>
      <c r="F29" s="24"/>
      <c r="G29" s="24"/>
      <c r="H29" s="24"/>
      <c r="I29" s="24"/>
      <c r="J29" s="24"/>
      <c r="K29" s="24"/>
      <c r="L29" s="24"/>
      <c r="M29" s="24"/>
      <c r="N29" s="20"/>
      <c r="P29" s="20"/>
    </row>
    <row r="30" spans="1:16" ht="12.75">
      <c r="A30" s="21">
        <v>4</v>
      </c>
      <c r="B30" s="22" t="s">
        <v>21</v>
      </c>
      <c r="C30" s="23" t="s">
        <v>0</v>
      </c>
      <c r="D30" s="24">
        <f>32701+F30+L30</f>
        <v>339721</v>
      </c>
      <c r="E30" s="24"/>
      <c r="F30" s="24">
        <f>H30+J30</f>
        <v>288716</v>
      </c>
      <c r="G30" s="24"/>
      <c r="H30" s="24">
        <v>252847</v>
      </c>
      <c r="I30" s="24"/>
      <c r="J30" s="24">
        <v>35869</v>
      </c>
      <c r="K30" s="24"/>
      <c r="L30" s="24">
        <v>18304</v>
      </c>
      <c r="M30" s="24">
        <v>28717</v>
      </c>
      <c r="N30" s="20"/>
      <c r="P30" s="20"/>
    </row>
    <row r="31" spans="1:16" ht="12.75">
      <c r="A31" s="21"/>
      <c r="B31" s="22"/>
      <c r="C31" s="23" t="s">
        <v>2</v>
      </c>
      <c r="D31" s="24">
        <f>F31+L31</f>
        <v>5888</v>
      </c>
      <c r="E31" s="24"/>
      <c r="F31" s="24">
        <f>H31+J31</f>
        <v>0</v>
      </c>
      <c r="G31" s="24"/>
      <c r="H31" s="24"/>
      <c r="I31" s="24"/>
      <c r="J31" s="24"/>
      <c r="K31" s="24"/>
      <c r="L31" s="24">
        <v>5888</v>
      </c>
      <c r="M31" s="24"/>
      <c r="N31" s="20"/>
      <c r="P31" s="20"/>
    </row>
    <row r="32" spans="1:16" ht="12.75">
      <c r="A32" s="21"/>
      <c r="B32" s="22"/>
      <c r="C32" s="23" t="s">
        <v>4</v>
      </c>
      <c r="D32" s="24">
        <f>SUM(D30+D31)</f>
        <v>345609</v>
      </c>
      <c r="E32" s="24"/>
      <c r="F32" s="24">
        <f>H32+J32</f>
        <v>288716</v>
      </c>
      <c r="G32" s="24"/>
      <c r="H32" s="24">
        <f>SUM(H30+H31)</f>
        <v>252847</v>
      </c>
      <c r="I32" s="24"/>
      <c r="J32" s="24">
        <f>SUM(J30+J31)</f>
        <v>35869</v>
      </c>
      <c r="K32" s="24"/>
      <c r="L32" s="24">
        <f>SUM(L30+L31)</f>
        <v>24192</v>
      </c>
      <c r="M32" s="24">
        <f>SUM(M30+M31)</f>
        <v>28717</v>
      </c>
      <c r="N32" s="20"/>
      <c r="P32" s="20"/>
    </row>
    <row r="33" spans="1:16" ht="12.75">
      <c r="A33" s="21"/>
      <c r="B33" s="22"/>
      <c r="C33" s="23"/>
      <c r="D33" s="24"/>
      <c r="E33" s="24"/>
      <c r="F33" s="24"/>
      <c r="G33" s="24"/>
      <c r="H33" s="24"/>
      <c r="I33" s="24"/>
      <c r="J33" s="24"/>
      <c r="K33" s="24"/>
      <c r="L33" s="24"/>
      <c r="M33" s="24"/>
      <c r="N33" s="20"/>
      <c r="P33" s="20"/>
    </row>
    <row r="34" spans="1:16" ht="12.75">
      <c r="A34" s="21">
        <v>5</v>
      </c>
      <c r="B34" s="22" t="s">
        <v>22</v>
      </c>
      <c r="C34" s="23" t="s">
        <v>0</v>
      </c>
      <c r="D34" s="24">
        <f>32006+F34+L34</f>
        <v>334993</v>
      </c>
      <c r="E34" s="24"/>
      <c r="F34" s="24">
        <f>H34+J34</f>
        <v>270222</v>
      </c>
      <c r="G34" s="24"/>
      <c r="H34" s="24">
        <v>238713</v>
      </c>
      <c r="I34" s="24"/>
      <c r="J34" s="24">
        <v>31509</v>
      </c>
      <c r="K34" s="24"/>
      <c r="L34" s="24">
        <v>32765</v>
      </c>
      <c r="M34" s="24">
        <v>28383</v>
      </c>
      <c r="N34" s="20"/>
      <c r="P34" s="20"/>
    </row>
    <row r="35" spans="1:16" ht="12.75">
      <c r="A35" s="21"/>
      <c r="B35" s="22"/>
      <c r="C35" s="23" t="s">
        <v>2</v>
      </c>
      <c r="D35" s="24">
        <f>F35+L35</f>
        <v>2041</v>
      </c>
      <c r="E35" s="24"/>
      <c r="F35" s="24">
        <f>H35+J35</f>
        <v>0</v>
      </c>
      <c r="G35" s="24"/>
      <c r="H35" s="24"/>
      <c r="I35" s="24"/>
      <c r="J35" s="24"/>
      <c r="K35" s="24"/>
      <c r="L35" s="24">
        <v>2041</v>
      </c>
      <c r="M35" s="24"/>
      <c r="N35" s="20"/>
      <c r="P35" s="20"/>
    </row>
    <row r="36" spans="1:16" ht="12.75">
      <c r="A36" s="21"/>
      <c r="B36" s="22"/>
      <c r="C36" s="23" t="s">
        <v>4</v>
      </c>
      <c r="D36" s="24">
        <f>SUM(D34+D35)</f>
        <v>337034</v>
      </c>
      <c r="E36" s="24"/>
      <c r="F36" s="24">
        <f>H36+J36</f>
        <v>270222</v>
      </c>
      <c r="G36" s="24"/>
      <c r="H36" s="24">
        <f>SUM(H34+H35)</f>
        <v>238713</v>
      </c>
      <c r="I36" s="24"/>
      <c r="J36" s="24">
        <f>SUM(J34+J35)</f>
        <v>31509</v>
      </c>
      <c r="K36" s="24"/>
      <c r="L36" s="24">
        <f>SUM(L34+L35)</f>
        <v>34806</v>
      </c>
      <c r="M36" s="24">
        <f>SUM(M34+M35)</f>
        <v>28383</v>
      </c>
      <c r="N36" s="20"/>
      <c r="P36" s="20"/>
    </row>
    <row r="37" spans="1:16" ht="12.75">
      <c r="A37" s="21"/>
      <c r="B37" s="22"/>
      <c r="C37" s="23"/>
      <c r="D37" s="24"/>
      <c r="E37" s="24"/>
      <c r="F37" s="24"/>
      <c r="G37" s="24"/>
      <c r="H37" s="24"/>
      <c r="I37" s="24"/>
      <c r="J37" s="24"/>
      <c r="K37" s="24"/>
      <c r="L37" s="24"/>
      <c r="M37" s="24"/>
      <c r="N37" s="20"/>
      <c r="P37" s="20"/>
    </row>
    <row r="38" spans="1:16" ht="12.75">
      <c r="A38" s="21">
        <v>6</v>
      </c>
      <c r="B38" s="22" t="s">
        <v>23</v>
      </c>
      <c r="C38" s="23" t="s">
        <v>0</v>
      </c>
      <c r="D38" s="24">
        <f>19997+F38+L38</f>
        <v>177866</v>
      </c>
      <c r="E38" s="24"/>
      <c r="F38" s="24">
        <f>H38+J38</f>
        <v>145677</v>
      </c>
      <c r="G38" s="24"/>
      <c r="H38" s="24">
        <v>127493</v>
      </c>
      <c r="I38" s="24"/>
      <c r="J38" s="24">
        <v>18184</v>
      </c>
      <c r="K38" s="24"/>
      <c r="L38" s="24">
        <v>12192</v>
      </c>
      <c r="M38" s="24">
        <v>18366</v>
      </c>
      <c r="N38" s="20"/>
      <c r="P38" s="20"/>
    </row>
    <row r="39" spans="1:16" ht="12.75">
      <c r="A39" s="21"/>
      <c r="B39" s="22"/>
      <c r="C39" s="23" t="s">
        <v>2</v>
      </c>
      <c r="D39" s="24">
        <f>F39+L39</f>
        <v>997</v>
      </c>
      <c r="E39" s="24"/>
      <c r="F39" s="24">
        <f>H39+J39</f>
        <v>0</v>
      </c>
      <c r="G39" s="24"/>
      <c r="H39" s="24"/>
      <c r="I39" s="24"/>
      <c r="J39" s="24"/>
      <c r="K39" s="24"/>
      <c r="L39" s="24">
        <v>997</v>
      </c>
      <c r="M39" s="24"/>
      <c r="N39" s="20"/>
      <c r="P39" s="20"/>
    </row>
    <row r="40" spans="1:16" ht="12.75">
      <c r="A40" s="21"/>
      <c r="B40" s="22"/>
      <c r="C40" s="23" t="s">
        <v>4</v>
      </c>
      <c r="D40" s="24">
        <f>SUM(D38+D39)</f>
        <v>178863</v>
      </c>
      <c r="E40" s="24"/>
      <c r="F40" s="24">
        <f>H40+J40</f>
        <v>145677</v>
      </c>
      <c r="G40" s="24"/>
      <c r="H40" s="24">
        <f>SUM(H38+H39)</f>
        <v>127493</v>
      </c>
      <c r="I40" s="24"/>
      <c r="J40" s="24">
        <f>SUM(J38+J39)</f>
        <v>18184</v>
      </c>
      <c r="K40" s="24"/>
      <c r="L40" s="24">
        <f>SUM(L38+L39)</f>
        <v>13189</v>
      </c>
      <c r="M40" s="24">
        <f>SUM(M38+M39)</f>
        <v>18366</v>
      </c>
      <c r="N40" s="20"/>
      <c r="P40" s="20"/>
    </row>
    <row r="41" spans="1:16" ht="12.75">
      <c r="A41" s="21"/>
      <c r="B41" s="22"/>
      <c r="C41" s="23"/>
      <c r="D41" s="24"/>
      <c r="E41" s="24"/>
      <c r="F41" s="24"/>
      <c r="G41" s="24"/>
      <c r="H41" s="24"/>
      <c r="I41" s="24"/>
      <c r="J41" s="24"/>
      <c r="K41" s="24"/>
      <c r="L41" s="24"/>
      <c r="M41" s="24"/>
      <c r="N41" s="20"/>
      <c r="P41" s="20"/>
    </row>
    <row r="42" spans="1:16" ht="12.75">
      <c r="A42" s="21">
        <v>7</v>
      </c>
      <c r="B42" s="22" t="s">
        <v>24</v>
      </c>
      <c r="C42" s="23" t="s">
        <v>0</v>
      </c>
      <c r="D42" s="24">
        <f>19813+F42+L42</f>
        <v>250727</v>
      </c>
      <c r="E42" s="24"/>
      <c r="F42" s="24">
        <f>H42+J42</f>
        <v>202447</v>
      </c>
      <c r="G42" s="24"/>
      <c r="H42" s="24">
        <v>177966</v>
      </c>
      <c r="I42" s="24"/>
      <c r="J42" s="24">
        <v>24481</v>
      </c>
      <c r="K42" s="24"/>
      <c r="L42" s="24">
        <v>28467</v>
      </c>
      <c r="M42" s="24">
        <v>18321</v>
      </c>
      <c r="N42" s="20"/>
      <c r="P42" s="20"/>
    </row>
    <row r="43" spans="1:16" ht="12.75">
      <c r="A43" s="21"/>
      <c r="B43" s="22"/>
      <c r="C43" s="23" t="s">
        <v>2</v>
      </c>
      <c r="D43" s="24">
        <f>F43+L43</f>
        <v>3875</v>
      </c>
      <c r="E43" s="24"/>
      <c r="F43" s="24">
        <f>H43+J43</f>
        <v>0</v>
      </c>
      <c r="G43" s="24"/>
      <c r="H43" s="24"/>
      <c r="I43" s="24"/>
      <c r="J43" s="24"/>
      <c r="K43" s="24"/>
      <c r="L43" s="24">
        <v>3875</v>
      </c>
      <c r="M43" s="24"/>
      <c r="N43" s="20"/>
      <c r="P43" s="20"/>
    </row>
    <row r="44" spans="1:16" ht="12.75">
      <c r="A44" s="21"/>
      <c r="B44" s="22"/>
      <c r="C44" s="23" t="s">
        <v>4</v>
      </c>
      <c r="D44" s="24">
        <f>SUM(D42+D43)</f>
        <v>254602</v>
      </c>
      <c r="E44" s="24"/>
      <c r="F44" s="24">
        <f>H44+J44</f>
        <v>202447</v>
      </c>
      <c r="G44" s="24"/>
      <c r="H44" s="24">
        <f>SUM(H42+H43)</f>
        <v>177966</v>
      </c>
      <c r="I44" s="24"/>
      <c r="J44" s="24">
        <f>SUM(J42+J43)</f>
        <v>24481</v>
      </c>
      <c r="K44" s="24"/>
      <c r="L44" s="24">
        <f>SUM(L42+L43)</f>
        <v>32342</v>
      </c>
      <c r="M44" s="24">
        <f>SUM(M42+M43)</f>
        <v>18321</v>
      </c>
      <c r="N44" s="20"/>
      <c r="P44" s="20"/>
    </row>
    <row r="45" spans="1:16" ht="12.75">
      <c r="A45" s="21"/>
      <c r="B45" s="22"/>
      <c r="C45" s="23"/>
      <c r="D45" s="24"/>
      <c r="E45" s="24"/>
      <c r="F45" s="24"/>
      <c r="G45" s="24"/>
      <c r="H45" s="24"/>
      <c r="I45" s="24"/>
      <c r="J45" s="24"/>
      <c r="K45" s="24"/>
      <c r="L45" s="24"/>
      <c r="M45" s="24"/>
      <c r="N45" s="20"/>
      <c r="P45" s="20"/>
    </row>
    <row r="46" spans="1:16" ht="12.75">
      <c r="A46" s="21">
        <v>8</v>
      </c>
      <c r="B46" s="22" t="s">
        <v>25</v>
      </c>
      <c r="C46" s="23" t="s">
        <v>0</v>
      </c>
      <c r="D46" s="24">
        <f>26268+F46+L46</f>
        <v>272143</v>
      </c>
      <c r="E46" s="24"/>
      <c r="F46" s="24">
        <f>H46+J46</f>
        <v>226704</v>
      </c>
      <c r="G46" s="24"/>
      <c r="H46" s="24">
        <v>197447</v>
      </c>
      <c r="I46" s="24"/>
      <c r="J46" s="24">
        <v>29257</v>
      </c>
      <c r="K46" s="24"/>
      <c r="L46" s="24">
        <v>19171</v>
      </c>
      <c r="M46" s="24">
        <v>22132</v>
      </c>
      <c r="N46" s="20"/>
      <c r="P46" s="20"/>
    </row>
    <row r="47" spans="1:16" ht="12.75">
      <c r="A47" s="21"/>
      <c r="B47" s="22"/>
      <c r="C47" s="23" t="s">
        <v>2</v>
      </c>
      <c r="D47" s="24">
        <f>F47+L47</f>
        <v>1862</v>
      </c>
      <c r="E47" s="24"/>
      <c r="F47" s="24">
        <f>H47+J47</f>
        <v>0</v>
      </c>
      <c r="G47" s="24"/>
      <c r="H47" s="24"/>
      <c r="I47" s="24"/>
      <c r="J47" s="24"/>
      <c r="K47" s="24"/>
      <c r="L47" s="24">
        <v>1862</v>
      </c>
      <c r="M47" s="24"/>
      <c r="N47" s="20"/>
      <c r="P47" s="20"/>
    </row>
    <row r="48" spans="1:16" ht="12.75">
      <c r="A48" s="21"/>
      <c r="B48" s="22"/>
      <c r="C48" s="23" t="s">
        <v>4</v>
      </c>
      <c r="D48" s="24">
        <f>SUM(D46+D47)</f>
        <v>274005</v>
      </c>
      <c r="E48" s="24"/>
      <c r="F48" s="24">
        <f>H48+J48</f>
        <v>226704</v>
      </c>
      <c r="G48" s="24"/>
      <c r="H48" s="24">
        <f>SUM(H46+H47)</f>
        <v>197447</v>
      </c>
      <c r="I48" s="24"/>
      <c r="J48" s="24">
        <f>SUM(J46+J47)</f>
        <v>29257</v>
      </c>
      <c r="K48" s="24"/>
      <c r="L48" s="24">
        <f>SUM(L46+L47)</f>
        <v>21033</v>
      </c>
      <c r="M48" s="24">
        <f>SUM(M46+M47)</f>
        <v>22132</v>
      </c>
      <c r="N48" s="20"/>
      <c r="P48" s="20"/>
    </row>
    <row r="49" spans="1:16" ht="12.75">
      <c r="A49" s="21"/>
      <c r="B49" s="22"/>
      <c r="C49" s="23"/>
      <c r="D49" s="24"/>
      <c r="E49" s="24"/>
      <c r="F49" s="24"/>
      <c r="G49" s="24"/>
      <c r="H49" s="24"/>
      <c r="I49" s="24"/>
      <c r="J49" s="24"/>
      <c r="K49" s="24"/>
      <c r="L49" s="24"/>
      <c r="M49" s="24"/>
      <c r="N49" s="20"/>
      <c r="P49" s="20"/>
    </row>
    <row r="50" spans="1:16" ht="12.75">
      <c r="A50" s="21">
        <v>9</v>
      </c>
      <c r="B50" s="22" t="s">
        <v>26</v>
      </c>
      <c r="C50" s="23" t="s">
        <v>0</v>
      </c>
      <c r="D50" s="24">
        <f>15588+F50+L50</f>
        <v>162212</v>
      </c>
      <c r="E50" s="24"/>
      <c r="F50" s="24">
        <f>H50+J50</f>
        <v>140912</v>
      </c>
      <c r="G50" s="24"/>
      <c r="H50" s="24">
        <v>124212</v>
      </c>
      <c r="I50" s="24"/>
      <c r="J50" s="24">
        <v>16700</v>
      </c>
      <c r="K50" s="24"/>
      <c r="L50" s="24">
        <v>5712</v>
      </c>
      <c r="M50" s="24">
        <v>13857</v>
      </c>
      <c r="N50" s="20"/>
      <c r="P50" s="20"/>
    </row>
    <row r="51" spans="1:16" ht="12.75">
      <c r="A51" s="21"/>
      <c r="B51" s="22"/>
      <c r="C51" s="23" t="s">
        <v>2</v>
      </c>
      <c r="D51" s="24">
        <f>F51+L51</f>
        <v>9480</v>
      </c>
      <c r="E51" s="24"/>
      <c r="F51" s="24">
        <f>H51+J51</f>
        <v>0</v>
      </c>
      <c r="G51" s="24"/>
      <c r="H51" s="24"/>
      <c r="I51" s="24"/>
      <c r="J51" s="24"/>
      <c r="K51" s="24"/>
      <c r="L51" s="24">
        <v>9480</v>
      </c>
      <c r="M51" s="24"/>
      <c r="N51" s="20"/>
      <c r="P51" s="20"/>
    </row>
    <row r="52" spans="1:16" ht="12.75">
      <c r="A52" s="21"/>
      <c r="B52" s="22"/>
      <c r="C52" s="23" t="s">
        <v>4</v>
      </c>
      <c r="D52" s="24">
        <f>SUM(D50+D51)</f>
        <v>171692</v>
      </c>
      <c r="E52" s="24"/>
      <c r="F52" s="24">
        <f>H52+J52</f>
        <v>140912</v>
      </c>
      <c r="G52" s="24"/>
      <c r="H52" s="24">
        <f>SUM(H50+H51)</f>
        <v>124212</v>
      </c>
      <c r="I52" s="24"/>
      <c r="J52" s="24">
        <f>SUM(J50+J51)</f>
        <v>16700</v>
      </c>
      <c r="K52" s="24"/>
      <c r="L52" s="24">
        <f>SUM(L50+L51)</f>
        <v>15192</v>
      </c>
      <c r="M52" s="24">
        <f>SUM(M50+M51)</f>
        <v>13857</v>
      </c>
      <c r="N52" s="20"/>
      <c r="P52" s="20"/>
    </row>
    <row r="53" spans="1:16" ht="12.75">
      <c r="A53" s="21"/>
      <c r="B53" s="22"/>
      <c r="C53" s="23"/>
      <c r="D53" s="24"/>
      <c r="E53" s="24"/>
      <c r="F53" s="24"/>
      <c r="G53" s="24"/>
      <c r="H53" s="24"/>
      <c r="I53" s="24"/>
      <c r="J53" s="24"/>
      <c r="K53" s="24"/>
      <c r="L53" s="24"/>
      <c r="M53" s="24"/>
      <c r="N53" s="20"/>
      <c r="P53" s="20"/>
    </row>
    <row r="54" spans="1:16" ht="12.75">
      <c r="A54" s="21">
        <v>10</v>
      </c>
      <c r="B54" s="22" t="s">
        <v>27</v>
      </c>
      <c r="C54" s="23" t="s">
        <v>0</v>
      </c>
      <c r="D54" s="24">
        <f>25573+F54+L54</f>
        <v>247611</v>
      </c>
      <c r="E54" s="24"/>
      <c r="F54" s="24">
        <f>H54+J54</f>
        <v>192105</v>
      </c>
      <c r="G54" s="24"/>
      <c r="H54" s="24">
        <v>169310</v>
      </c>
      <c r="I54" s="24"/>
      <c r="J54" s="24">
        <v>22795</v>
      </c>
      <c r="K54" s="24"/>
      <c r="L54" s="24">
        <v>29933</v>
      </c>
      <c r="M54" s="24">
        <v>21637</v>
      </c>
      <c r="N54" s="20"/>
      <c r="P54" s="20"/>
    </row>
    <row r="55" spans="1:16" ht="12.75">
      <c r="A55" s="21"/>
      <c r="B55" s="22"/>
      <c r="C55" s="23" t="s">
        <v>2</v>
      </c>
      <c r="D55" s="24">
        <f>F55+L55</f>
        <v>716</v>
      </c>
      <c r="E55" s="24"/>
      <c r="F55" s="24">
        <f>H55+J55</f>
        <v>0</v>
      </c>
      <c r="G55" s="24"/>
      <c r="H55" s="24"/>
      <c r="I55" s="24"/>
      <c r="J55" s="24"/>
      <c r="K55" s="24"/>
      <c r="L55" s="24">
        <v>716</v>
      </c>
      <c r="M55" s="24"/>
      <c r="N55" s="20"/>
      <c r="P55" s="20"/>
    </row>
    <row r="56" spans="1:16" ht="12.75">
      <c r="A56" s="21"/>
      <c r="B56" s="22"/>
      <c r="C56" s="23" t="s">
        <v>4</v>
      </c>
      <c r="D56" s="24">
        <f>SUM(D54+D55)</f>
        <v>248327</v>
      </c>
      <c r="E56" s="24"/>
      <c r="F56" s="24">
        <f>H56+J56</f>
        <v>192105</v>
      </c>
      <c r="G56" s="24"/>
      <c r="H56" s="24">
        <f>SUM(H54+H55)</f>
        <v>169310</v>
      </c>
      <c r="I56" s="24"/>
      <c r="J56" s="24">
        <f>SUM(J54+J55)</f>
        <v>22795</v>
      </c>
      <c r="K56" s="24"/>
      <c r="L56" s="24">
        <f>SUM(L54+L55)</f>
        <v>30649</v>
      </c>
      <c r="M56" s="24">
        <f>SUM(M54+M55)</f>
        <v>21637</v>
      </c>
      <c r="N56" s="20"/>
      <c r="P56" s="20"/>
    </row>
    <row r="57" spans="1:16" ht="12.75">
      <c r="A57" s="21"/>
      <c r="B57" s="22"/>
      <c r="C57" s="23"/>
      <c r="D57" s="24"/>
      <c r="E57" s="24"/>
      <c r="F57" s="24"/>
      <c r="G57" s="24"/>
      <c r="H57" s="24"/>
      <c r="I57" s="24"/>
      <c r="J57" s="24"/>
      <c r="K57" s="24"/>
      <c r="L57" s="24"/>
      <c r="M57" s="24"/>
      <c r="N57" s="20"/>
      <c r="P57" s="20"/>
    </row>
    <row r="58" spans="1:16" ht="12.75">
      <c r="A58" s="21">
        <v>11</v>
      </c>
      <c r="B58" s="22" t="s">
        <v>28</v>
      </c>
      <c r="C58" s="23" t="s">
        <v>0</v>
      </c>
      <c r="D58" s="24">
        <f>19740+F58+L58</f>
        <v>156463</v>
      </c>
      <c r="E58" s="24"/>
      <c r="F58" s="24">
        <f>H58+J58</f>
        <v>125872</v>
      </c>
      <c r="G58" s="24"/>
      <c r="H58" s="24">
        <v>109759</v>
      </c>
      <c r="I58" s="24"/>
      <c r="J58" s="24">
        <v>16113</v>
      </c>
      <c r="K58" s="24"/>
      <c r="L58" s="24">
        <v>10851</v>
      </c>
      <c r="M58" s="24">
        <v>18330</v>
      </c>
      <c r="N58" s="20"/>
      <c r="P58" s="20"/>
    </row>
    <row r="59" spans="1:16" ht="12.75">
      <c r="A59" s="21"/>
      <c r="B59" s="22"/>
      <c r="C59" s="23" t="s">
        <v>2</v>
      </c>
      <c r="D59" s="24">
        <f>F59+L59</f>
        <v>1790</v>
      </c>
      <c r="E59" s="24"/>
      <c r="F59" s="24">
        <f>H59+J59</f>
        <v>0</v>
      </c>
      <c r="G59" s="24"/>
      <c r="H59" s="24"/>
      <c r="I59" s="24"/>
      <c r="J59" s="24"/>
      <c r="K59" s="24"/>
      <c r="L59" s="24">
        <v>1790</v>
      </c>
      <c r="M59" s="24"/>
      <c r="N59" s="20"/>
      <c r="P59" s="20"/>
    </row>
    <row r="60" spans="1:16" ht="12.75">
      <c r="A60" s="21"/>
      <c r="B60" s="22"/>
      <c r="C60" s="23" t="s">
        <v>4</v>
      </c>
      <c r="D60" s="24">
        <f>SUM(D58+D59)</f>
        <v>158253</v>
      </c>
      <c r="E60" s="24"/>
      <c r="F60" s="24">
        <f>H60+J60</f>
        <v>125872</v>
      </c>
      <c r="G60" s="24"/>
      <c r="H60" s="24">
        <f>SUM(H58+H59)</f>
        <v>109759</v>
      </c>
      <c r="I60" s="24"/>
      <c r="J60" s="24">
        <f>SUM(J58+J59)</f>
        <v>16113</v>
      </c>
      <c r="K60" s="24"/>
      <c r="L60" s="24">
        <f>SUM(L58+L59)</f>
        <v>12641</v>
      </c>
      <c r="M60" s="24">
        <f>SUM(M58+M59)</f>
        <v>18330</v>
      </c>
      <c r="N60" s="20"/>
      <c r="P60" s="20"/>
    </row>
    <row r="61" spans="1:16" ht="12.75">
      <c r="A61" s="21"/>
      <c r="B61" s="22"/>
      <c r="C61" s="23"/>
      <c r="D61" s="24"/>
      <c r="E61" s="24"/>
      <c r="F61" s="24"/>
      <c r="G61" s="24"/>
      <c r="H61" s="24"/>
      <c r="I61" s="24"/>
      <c r="J61" s="24"/>
      <c r="K61" s="24"/>
      <c r="L61" s="24"/>
      <c r="M61" s="24"/>
      <c r="N61" s="20"/>
      <c r="P61" s="20"/>
    </row>
    <row r="62" spans="1:16" ht="12.75">
      <c r="A62" s="21">
        <v>12</v>
      </c>
      <c r="B62" s="22" t="s">
        <v>29</v>
      </c>
      <c r="C62" s="23" t="s">
        <v>0</v>
      </c>
      <c r="D62" s="24">
        <f>19059+F62+L62</f>
        <v>157302</v>
      </c>
      <c r="E62" s="24"/>
      <c r="F62" s="24">
        <f>H62+J62</f>
        <v>122704</v>
      </c>
      <c r="G62" s="24"/>
      <c r="H62" s="24">
        <v>108202</v>
      </c>
      <c r="I62" s="24"/>
      <c r="J62" s="24">
        <v>14502</v>
      </c>
      <c r="K62" s="24"/>
      <c r="L62" s="24">
        <v>15539</v>
      </c>
      <c r="M62" s="24">
        <v>17127</v>
      </c>
      <c r="N62" s="20"/>
      <c r="P62" s="20"/>
    </row>
    <row r="63" spans="1:16" ht="12.75">
      <c r="A63" s="21"/>
      <c r="B63" s="22"/>
      <c r="C63" s="23" t="s">
        <v>2</v>
      </c>
      <c r="D63" s="24">
        <f>F63+L63</f>
        <v>1858</v>
      </c>
      <c r="E63" s="24"/>
      <c r="F63" s="24">
        <f>H63+J63</f>
        <v>0</v>
      </c>
      <c r="G63" s="24"/>
      <c r="H63" s="24"/>
      <c r="I63" s="24"/>
      <c r="J63" s="24"/>
      <c r="K63" s="24"/>
      <c r="L63" s="24">
        <v>1858</v>
      </c>
      <c r="M63" s="24"/>
      <c r="N63" s="20"/>
      <c r="P63" s="20"/>
    </row>
    <row r="64" spans="1:16" ht="12.75">
      <c r="A64" s="21"/>
      <c r="B64" s="22"/>
      <c r="C64" s="23" t="s">
        <v>4</v>
      </c>
      <c r="D64" s="24">
        <f>SUM(D62+D63)</f>
        <v>159160</v>
      </c>
      <c r="E64" s="24"/>
      <c r="F64" s="24">
        <f>H64+J64</f>
        <v>122704</v>
      </c>
      <c r="G64" s="24"/>
      <c r="H64" s="24">
        <f>SUM(H62+H63)</f>
        <v>108202</v>
      </c>
      <c r="I64" s="24"/>
      <c r="J64" s="24">
        <f>SUM(J62+J63)</f>
        <v>14502</v>
      </c>
      <c r="K64" s="24"/>
      <c r="L64" s="24">
        <f>SUM(L62+L63)</f>
        <v>17397</v>
      </c>
      <c r="M64" s="24">
        <f>SUM(M62+M63)</f>
        <v>17127</v>
      </c>
      <c r="N64" s="20"/>
      <c r="P64" s="20"/>
    </row>
    <row r="65" spans="1:16" ht="12.75">
      <c r="A65" s="21"/>
      <c r="B65" s="22"/>
      <c r="C65" s="23"/>
      <c r="D65" s="24"/>
      <c r="E65" s="24"/>
      <c r="F65" s="24"/>
      <c r="G65" s="24"/>
      <c r="H65" s="24"/>
      <c r="I65" s="24"/>
      <c r="J65" s="24"/>
      <c r="K65" s="24"/>
      <c r="L65" s="24"/>
      <c r="M65" s="24"/>
      <c r="N65" s="20"/>
      <c r="P65" s="20"/>
    </row>
    <row r="66" spans="1:16" ht="12.75">
      <c r="A66" s="21">
        <v>13</v>
      </c>
      <c r="B66" s="22" t="s">
        <v>30</v>
      </c>
      <c r="C66" s="23" t="s">
        <v>0</v>
      </c>
      <c r="D66" s="24">
        <f>38782+F66+L66</f>
        <v>327852</v>
      </c>
      <c r="E66" s="24"/>
      <c r="F66" s="24">
        <f>H66+J66</f>
        <v>263886</v>
      </c>
      <c r="G66" s="24"/>
      <c r="H66" s="24">
        <v>231469</v>
      </c>
      <c r="I66" s="24"/>
      <c r="J66" s="24">
        <v>32417</v>
      </c>
      <c r="K66" s="24"/>
      <c r="L66" s="24">
        <v>25184</v>
      </c>
      <c r="M66" s="24">
        <v>33610</v>
      </c>
      <c r="N66" s="20"/>
      <c r="P66" s="20"/>
    </row>
    <row r="67" spans="1:16" ht="12.75">
      <c r="A67" s="21"/>
      <c r="B67" s="22"/>
      <c r="C67" s="23" t="s">
        <v>2</v>
      </c>
      <c r="D67" s="24">
        <f>F67+L67</f>
        <v>3067</v>
      </c>
      <c r="E67" s="24"/>
      <c r="F67" s="24">
        <f>H67+J67</f>
        <v>0</v>
      </c>
      <c r="G67" s="24"/>
      <c r="H67" s="24"/>
      <c r="I67" s="24"/>
      <c r="J67" s="24"/>
      <c r="K67" s="24"/>
      <c r="L67" s="24">
        <v>3067</v>
      </c>
      <c r="M67" s="24"/>
      <c r="N67" s="20"/>
      <c r="P67" s="20"/>
    </row>
    <row r="68" spans="1:16" ht="12.75">
      <c r="A68" s="21"/>
      <c r="B68" s="22"/>
      <c r="C68" s="23" t="s">
        <v>4</v>
      </c>
      <c r="D68" s="24">
        <f>SUM(D66+D67)</f>
        <v>330919</v>
      </c>
      <c r="E68" s="24"/>
      <c r="F68" s="24">
        <f>H68+J68</f>
        <v>263886</v>
      </c>
      <c r="G68" s="24"/>
      <c r="H68" s="24">
        <f>SUM(H66+H67)</f>
        <v>231469</v>
      </c>
      <c r="I68" s="24"/>
      <c r="J68" s="24">
        <f>SUM(J66+J67)</f>
        <v>32417</v>
      </c>
      <c r="K68" s="24"/>
      <c r="L68" s="24">
        <f>SUM(L66+L67)</f>
        <v>28251</v>
      </c>
      <c r="M68" s="24">
        <f>SUM(M66+M67)</f>
        <v>33610</v>
      </c>
      <c r="N68" s="20"/>
      <c r="P68" s="20"/>
    </row>
    <row r="69" spans="1:16" ht="12.75">
      <c r="A69" s="21"/>
      <c r="B69" s="22"/>
      <c r="C69" s="23"/>
      <c r="D69" s="24"/>
      <c r="E69" s="24"/>
      <c r="F69" s="24"/>
      <c r="G69" s="24"/>
      <c r="H69" s="24"/>
      <c r="I69" s="24"/>
      <c r="J69" s="24"/>
      <c r="K69" s="24"/>
      <c r="L69" s="24"/>
      <c r="M69" s="24"/>
      <c r="N69" s="20"/>
      <c r="P69" s="20"/>
    </row>
    <row r="70" spans="1:16" ht="12.75">
      <c r="A70" s="21">
        <v>14</v>
      </c>
      <c r="B70" s="22" t="s">
        <v>31</v>
      </c>
      <c r="C70" s="23" t="s">
        <v>0</v>
      </c>
      <c r="D70" s="24">
        <f>29017+F70+L70</f>
        <v>349331</v>
      </c>
      <c r="E70" s="24"/>
      <c r="F70" s="24">
        <f>H70+J70</f>
        <v>285306</v>
      </c>
      <c r="G70" s="24"/>
      <c r="H70" s="24">
        <v>250104</v>
      </c>
      <c r="I70" s="24"/>
      <c r="J70" s="24">
        <v>35202</v>
      </c>
      <c r="K70" s="24"/>
      <c r="L70" s="24">
        <v>35008</v>
      </c>
      <c r="M70" s="24">
        <v>26037</v>
      </c>
      <c r="N70" s="20"/>
      <c r="P70" s="20"/>
    </row>
    <row r="71" spans="1:16" ht="12.75">
      <c r="A71" s="21"/>
      <c r="B71" s="22"/>
      <c r="C71" s="23" t="s">
        <v>2</v>
      </c>
      <c r="D71" s="24">
        <f>F71+L71</f>
        <v>5937</v>
      </c>
      <c r="E71" s="24"/>
      <c r="F71" s="24">
        <f>H71+J71</f>
        <v>0</v>
      </c>
      <c r="G71" s="24"/>
      <c r="H71" s="24"/>
      <c r="I71" s="24"/>
      <c r="J71" s="24"/>
      <c r="K71" s="24"/>
      <c r="L71" s="24">
        <v>5937</v>
      </c>
      <c r="M71" s="24"/>
      <c r="N71" s="20"/>
      <c r="P71" s="20"/>
    </row>
    <row r="72" spans="1:16" ht="12.75">
      <c r="A72" s="21"/>
      <c r="B72" s="22"/>
      <c r="C72" s="23" t="s">
        <v>4</v>
      </c>
      <c r="D72" s="24">
        <f>SUM(D70:D71)</f>
        <v>355268</v>
      </c>
      <c r="E72" s="24"/>
      <c r="F72" s="24">
        <f>H72+J72</f>
        <v>285306</v>
      </c>
      <c r="G72" s="24"/>
      <c r="H72" s="24">
        <f>SUM(H70+H71)</f>
        <v>250104</v>
      </c>
      <c r="I72" s="24"/>
      <c r="J72" s="24">
        <f>SUM(J70+J71)</f>
        <v>35202</v>
      </c>
      <c r="K72" s="24"/>
      <c r="L72" s="24">
        <f>SUM(L70+L71)</f>
        <v>40945</v>
      </c>
      <c r="M72" s="24">
        <f>SUM(M70+M71)</f>
        <v>26037</v>
      </c>
      <c r="N72" s="20"/>
      <c r="P72" s="20"/>
    </row>
    <row r="73" spans="1:16" ht="12.75">
      <c r="A73" s="21"/>
      <c r="B73" s="22"/>
      <c r="C73" s="23"/>
      <c r="D73" s="24"/>
      <c r="E73" s="24"/>
      <c r="F73" s="24"/>
      <c r="G73" s="24"/>
      <c r="H73" s="24"/>
      <c r="I73" s="24"/>
      <c r="J73" s="24"/>
      <c r="K73" s="24"/>
      <c r="L73" s="24"/>
      <c r="M73" s="24"/>
      <c r="N73" s="20"/>
      <c r="P73" s="20"/>
    </row>
    <row r="74" spans="1:16" ht="12.75">
      <c r="A74" s="21">
        <v>15</v>
      </c>
      <c r="B74" s="22" t="s">
        <v>32</v>
      </c>
      <c r="C74" s="23" t="s">
        <v>0</v>
      </c>
      <c r="D74" s="24">
        <f>9168+F74+L74</f>
        <v>133280</v>
      </c>
      <c r="E74" s="24"/>
      <c r="F74" s="24">
        <f>H74+J74</f>
        <v>114122</v>
      </c>
      <c r="G74" s="24"/>
      <c r="H74" s="24">
        <v>101187</v>
      </c>
      <c r="I74" s="24"/>
      <c r="J74" s="24">
        <v>12935</v>
      </c>
      <c r="K74" s="24"/>
      <c r="L74" s="24">
        <v>9990</v>
      </c>
      <c r="M74" s="24">
        <v>8039</v>
      </c>
      <c r="N74" s="20"/>
      <c r="P74" s="20"/>
    </row>
    <row r="75" spans="1:16" ht="12.75">
      <c r="A75" s="21"/>
      <c r="B75" s="22"/>
      <c r="C75" s="23" t="s">
        <v>2</v>
      </c>
      <c r="D75" s="24">
        <f>F75+L75</f>
        <v>2333</v>
      </c>
      <c r="E75" s="24"/>
      <c r="F75" s="24">
        <f>H75+J75</f>
        <v>0</v>
      </c>
      <c r="G75" s="24"/>
      <c r="H75" s="24"/>
      <c r="I75" s="24"/>
      <c r="J75" s="24"/>
      <c r="K75" s="24"/>
      <c r="L75" s="24">
        <v>2333</v>
      </c>
      <c r="M75" s="24"/>
      <c r="N75" s="20"/>
      <c r="P75" s="20"/>
    </row>
    <row r="76" spans="1:16" ht="12.75">
      <c r="A76" s="21"/>
      <c r="B76" s="22"/>
      <c r="C76" s="23" t="s">
        <v>4</v>
      </c>
      <c r="D76" s="24">
        <f>SUM(D74:D75)</f>
        <v>135613</v>
      </c>
      <c r="E76" s="24"/>
      <c r="F76" s="24">
        <f>H76+J76</f>
        <v>114122</v>
      </c>
      <c r="G76" s="24"/>
      <c r="H76" s="24">
        <f>SUM(H74+H75)</f>
        <v>101187</v>
      </c>
      <c r="I76" s="24"/>
      <c r="J76" s="24">
        <f>SUM(J74+J75)</f>
        <v>12935</v>
      </c>
      <c r="K76" s="24"/>
      <c r="L76" s="24">
        <f>SUM(L74+L75)</f>
        <v>12323</v>
      </c>
      <c r="M76" s="24">
        <f>SUM(M74+M75)</f>
        <v>8039</v>
      </c>
      <c r="N76" s="20"/>
      <c r="P76" s="20"/>
    </row>
    <row r="77" spans="1:16" ht="12.75">
      <c r="A77" s="21"/>
      <c r="B77" s="22"/>
      <c r="C77" s="23"/>
      <c r="D77" s="24"/>
      <c r="E77" s="24"/>
      <c r="F77" s="24"/>
      <c r="G77" s="24"/>
      <c r="H77" s="24"/>
      <c r="I77" s="24"/>
      <c r="J77" s="24"/>
      <c r="K77" s="24"/>
      <c r="L77" s="24"/>
      <c r="M77" s="24"/>
      <c r="N77" s="20"/>
      <c r="P77" s="20"/>
    </row>
    <row r="78" spans="1:16" ht="12.75">
      <c r="A78" s="21">
        <v>16</v>
      </c>
      <c r="B78" s="22" t="s">
        <v>33</v>
      </c>
      <c r="C78" s="23" t="s">
        <v>0</v>
      </c>
      <c r="D78" s="24">
        <f>33709+F78+L78</f>
        <v>255485</v>
      </c>
      <c r="E78" s="24"/>
      <c r="F78" s="24">
        <f>H78+J78</f>
        <v>209190</v>
      </c>
      <c r="G78" s="24"/>
      <c r="H78" s="24">
        <v>185292</v>
      </c>
      <c r="I78" s="24"/>
      <c r="J78" s="24">
        <v>23898</v>
      </c>
      <c r="K78" s="24"/>
      <c r="L78" s="24">
        <v>12586</v>
      </c>
      <c r="M78" s="24">
        <v>30461</v>
      </c>
      <c r="N78" s="20"/>
      <c r="P78" s="20"/>
    </row>
    <row r="79" spans="1:16" ht="12.75">
      <c r="A79" s="21"/>
      <c r="B79" s="22"/>
      <c r="C79" s="23" t="s">
        <v>2</v>
      </c>
      <c r="D79" s="24">
        <f>F79+L79</f>
        <v>5174</v>
      </c>
      <c r="E79" s="24"/>
      <c r="F79" s="24">
        <f>H79+J79</f>
        <v>0</v>
      </c>
      <c r="G79" s="24"/>
      <c r="H79" s="24"/>
      <c r="I79" s="24"/>
      <c r="J79" s="24"/>
      <c r="K79" s="24"/>
      <c r="L79" s="24">
        <v>5174</v>
      </c>
      <c r="M79" s="24"/>
      <c r="N79" s="20"/>
      <c r="P79" s="20"/>
    </row>
    <row r="80" spans="1:16" ht="12.75">
      <c r="A80" s="21"/>
      <c r="B80" s="22"/>
      <c r="C80" s="23" t="s">
        <v>4</v>
      </c>
      <c r="D80" s="24">
        <f>SUM(D78+D79)</f>
        <v>260659</v>
      </c>
      <c r="E80" s="24"/>
      <c r="F80" s="24">
        <f>H80+J80</f>
        <v>209190</v>
      </c>
      <c r="G80" s="24"/>
      <c r="H80" s="24">
        <f>SUM(H78+H79)</f>
        <v>185292</v>
      </c>
      <c r="I80" s="24"/>
      <c r="J80" s="24">
        <f>SUM(J78+J79)</f>
        <v>23898</v>
      </c>
      <c r="K80" s="24"/>
      <c r="L80" s="24">
        <f>SUM(L78+L79)</f>
        <v>17760</v>
      </c>
      <c r="M80" s="24">
        <f>SUM(M78+M79)</f>
        <v>30461</v>
      </c>
      <c r="N80" s="20"/>
      <c r="P80" s="20"/>
    </row>
    <row r="81" spans="1:16" ht="12.75">
      <c r="A81" s="21"/>
      <c r="B81" s="22"/>
      <c r="C81" s="23"/>
      <c r="D81" s="24"/>
      <c r="E81" s="24"/>
      <c r="F81" s="24"/>
      <c r="G81" s="24"/>
      <c r="H81" s="24"/>
      <c r="I81" s="24"/>
      <c r="J81" s="24"/>
      <c r="K81" s="24"/>
      <c r="L81" s="24"/>
      <c r="M81" s="24"/>
      <c r="N81" s="20"/>
      <c r="P81" s="20"/>
    </row>
    <row r="82" spans="1:16" ht="12.75">
      <c r="A82" s="21">
        <v>17</v>
      </c>
      <c r="B82" s="22" t="s">
        <v>34</v>
      </c>
      <c r="C82" s="23" t="s">
        <v>0</v>
      </c>
      <c r="D82" s="24">
        <f>26094+F82+L82</f>
        <v>331534</v>
      </c>
      <c r="E82" s="24"/>
      <c r="F82" s="24">
        <f>H82+J82</f>
        <v>270362</v>
      </c>
      <c r="G82" s="24"/>
      <c r="H82" s="24">
        <v>238613</v>
      </c>
      <c r="I82" s="24"/>
      <c r="J82" s="24">
        <v>31749</v>
      </c>
      <c r="K82" s="24"/>
      <c r="L82" s="24">
        <v>35078</v>
      </c>
      <c r="M82" s="24">
        <v>20913</v>
      </c>
      <c r="N82" s="20"/>
      <c r="P82" s="20"/>
    </row>
    <row r="83" spans="1:16" ht="12.75">
      <c r="A83" s="21"/>
      <c r="B83" s="22"/>
      <c r="C83" s="23" t="s">
        <v>2</v>
      </c>
      <c r="D83" s="24">
        <f>F83+L83</f>
        <v>6360</v>
      </c>
      <c r="E83" s="24"/>
      <c r="F83" s="24">
        <f>H83+J83</f>
        <v>0</v>
      </c>
      <c r="G83" s="24"/>
      <c r="H83" s="24"/>
      <c r="I83" s="24"/>
      <c r="J83" s="24"/>
      <c r="K83" s="24"/>
      <c r="L83" s="24">
        <v>6360</v>
      </c>
      <c r="M83" s="24"/>
      <c r="N83" s="20"/>
      <c r="P83" s="20"/>
    </row>
    <row r="84" spans="1:16" ht="12.75">
      <c r="A84" s="21"/>
      <c r="B84" s="22"/>
      <c r="C84" s="23" t="s">
        <v>4</v>
      </c>
      <c r="D84" s="24">
        <f>SUM(D82+D83)</f>
        <v>337894</v>
      </c>
      <c r="E84" s="24"/>
      <c r="F84" s="24">
        <f>H84+J84</f>
        <v>270362</v>
      </c>
      <c r="G84" s="24"/>
      <c r="H84" s="24">
        <f>SUM(H82+H83)</f>
        <v>238613</v>
      </c>
      <c r="I84" s="24"/>
      <c r="J84" s="24">
        <f>SUM(J82+J83)</f>
        <v>31749</v>
      </c>
      <c r="K84" s="24"/>
      <c r="L84" s="24">
        <f>SUM(L82+L83)</f>
        <v>41438</v>
      </c>
      <c r="M84" s="24">
        <f>SUM(M82+M83)</f>
        <v>20913</v>
      </c>
      <c r="N84" s="20"/>
      <c r="P84" s="20"/>
    </row>
    <row r="85" spans="1:16" ht="12.75">
      <c r="A85" s="21"/>
      <c r="B85" s="22"/>
      <c r="C85" s="23"/>
      <c r="D85" s="24"/>
      <c r="E85" s="24"/>
      <c r="F85" s="24"/>
      <c r="G85" s="24"/>
      <c r="H85" s="24"/>
      <c r="I85" s="24"/>
      <c r="J85" s="24"/>
      <c r="K85" s="24"/>
      <c r="L85" s="24"/>
      <c r="M85" s="24"/>
      <c r="N85" s="20"/>
      <c r="P85" s="20"/>
    </row>
    <row r="86" spans="1:16" ht="12.75">
      <c r="A86" s="21">
        <v>18</v>
      </c>
      <c r="B86" s="22" t="s">
        <v>35</v>
      </c>
      <c r="C86" s="23" t="s">
        <v>0</v>
      </c>
      <c r="D86" s="24">
        <f>26603+F86+L86</f>
        <v>288011</v>
      </c>
      <c r="E86" s="24"/>
      <c r="F86" s="24">
        <f>H86+J86</f>
        <v>233955</v>
      </c>
      <c r="G86" s="24"/>
      <c r="H86" s="24">
        <v>205873</v>
      </c>
      <c r="I86" s="24"/>
      <c r="J86" s="24">
        <v>28082</v>
      </c>
      <c r="K86" s="24"/>
      <c r="L86" s="24">
        <v>27453</v>
      </c>
      <c r="M86" s="24">
        <v>22979</v>
      </c>
      <c r="N86" s="20"/>
      <c r="P86" s="20"/>
    </row>
    <row r="87" spans="1:16" ht="12.75">
      <c r="A87" s="21"/>
      <c r="B87" s="22"/>
      <c r="C87" s="23" t="s">
        <v>2</v>
      </c>
      <c r="D87" s="24">
        <f>F87+L87</f>
        <v>812</v>
      </c>
      <c r="E87" s="24"/>
      <c r="F87" s="24">
        <f>H87+J87</f>
        <v>0</v>
      </c>
      <c r="G87" s="24"/>
      <c r="H87" s="24"/>
      <c r="I87" s="24"/>
      <c r="J87" s="24"/>
      <c r="K87" s="24"/>
      <c r="L87" s="24">
        <v>812</v>
      </c>
      <c r="M87" s="24"/>
      <c r="N87" s="20"/>
      <c r="P87" s="20"/>
    </row>
    <row r="88" spans="1:16" ht="12.75">
      <c r="A88" s="21"/>
      <c r="B88" s="22"/>
      <c r="C88" s="23" t="s">
        <v>4</v>
      </c>
      <c r="D88" s="24">
        <f>SUM(D86+D87)</f>
        <v>288823</v>
      </c>
      <c r="E88" s="24"/>
      <c r="F88" s="24">
        <f>H88+J88</f>
        <v>233955</v>
      </c>
      <c r="G88" s="24"/>
      <c r="H88" s="24">
        <f>SUM(H86+H87)</f>
        <v>205873</v>
      </c>
      <c r="I88" s="24"/>
      <c r="J88" s="24">
        <f>SUM(J86+J87)</f>
        <v>28082</v>
      </c>
      <c r="K88" s="24"/>
      <c r="L88" s="24">
        <f>SUM(L86+L87)</f>
        <v>28265</v>
      </c>
      <c r="M88" s="24">
        <f>SUM(M86+M87)</f>
        <v>22979</v>
      </c>
      <c r="N88" s="20"/>
      <c r="P88" s="20"/>
    </row>
    <row r="89" spans="1:16" ht="12.75">
      <c r="A89" s="21"/>
      <c r="B89" s="22"/>
      <c r="C89" s="23"/>
      <c r="D89" s="24"/>
      <c r="E89" s="24"/>
      <c r="F89" s="24"/>
      <c r="G89" s="24"/>
      <c r="H89" s="24"/>
      <c r="I89" s="24"/>
      <c r="J89" s="24"/>
      <c r="K89" s="24"/>
      <c r="L89" s="24"/>
      <c r="M89" s="24"/>
      <c r="N89" s="20"/>
      <c r="P89" s="20"/>
    </row>
    <row r="90" spans="1:16" ht="12.75">
      <c r="A90" s="21">
        <v>19</v>
      </c>
      <c r="B90" s="22" t="s">
        <v>36</v>
      </c>
      <c r="C90" s="23" t="s">
        <v>0</v>
      </c>
      <c r="D90" s="24">
        <f>18647+F90+L90</f>
        <v>126155</v>
      </c>
      <c r="E90" s="24"/>
      <c r="F90" s="24">
        <f>H90+J90</f>
        <v>97556</v>
      </c>
      <c r="G90" s="24"/>
      <c r="H90" s="24">
        <v>85984</v>
      </c>
      <c r="I90" s="24"/>
      <c r="J90" s="24">
        <v>11572</v>
      </c>
      <c r="K90" s="24"/>
      <c r="L90" s="24">
        <v>9952</v>
      </c>
      <c r="M90" s="24">
        <v>17181</v>
      </c>
      <c r="N90" s="20"/>
      <c r="P90" s="20"/>
    </row>
    <row r="91" spans="1:16" ht="12.75">
      <c r="A91" s="21"/>
      <c r="B91" s="22"/>
      <c r="C91" s="23" t="s">
        <v>2</v>
      </c>
      <c r="D91" s="24">
        <f>F91+L91</f>
        <v>1781</v>
      </c>
      <c r="E91" s="24"/>
      <c r="F91" s="24">
        <f>H91+J91</f>
        <v>0</v>
      </c>
      <c r="G91" s="24"/>
      <c r="H91" s="24"/>
      <c r="I91" s="24"/>
      <c r="J91" s="24"/>
      <c r="K91" s="24"/>
      <c r="L91" s="24">
        <v>1781</v>
      </c>
      <c r="M91" s="24"/>
      <c r="N91" s="20"/>
      <c r="P91" s="20"/>
    </row>
    <row r="92" spans="1:16" ht="12.75">
      <c r="A92" s="21"/>
      <c r="B92" s="22"/>
      <c r="C92" s="23" t="s">
        <v>4</v>
      </c>
      <c r="D92" s="24">
        <f>SUM(D90+D91)</f>
        <v>127936</v>
      </c>
      <c r="E92" s="24"/>
      <c r="F92" s="24">
        <f>H92+J92</f>
        <v>97556</v>
      </c>
      <c r="G92" s="24"/>
      <c r="H92" s="24">
        <f>SUM(H90+H91)</f>
        <v>85984</v>
      </c>
      <c r="I92" s="24"/>
      <c r="J92" s="24">
        <f>SUM(J90+J91)</f>
        <v>11572</v>
      </c>
      <c r="K92" s="24"/>
      <c r="L92" s="24">
        <f>SUM(L90+L91)</f>
        <v>11733</v>
      </c>
      <c r="M92" s="24">
        <f>SUM(M90+M91)</f>
        <v>17181</v>
      </c>
      <c r="N92" s="20"/>
      <c r="P92" s="20"/>
    </row>
    <row r="93" spans="1:16" ht="12.75">
      <c r="A93" s="21"/>
      <c r="B93" s="22"/>
      <c r="C93" s="23"/>
      <c r="D93" s="24"/>
      <c r="E93" s="24"/>
      <c r="F93" s="24"/>
      <c r="G93" s="24"/>
      <c r="H93" s="24"/>
      <c r="I93" s="24"/>
      <c r="J93" s="24"/>
      <c r="K93" s="24"/>
      <c r="L93" s="24"/>
      <c r="M93" s="24"/>
      <c r="N93" s="20"/>
      <c r="P93" s="20"/>
    </row>
    <row r="94" spans="1:16" ht="12.75">
      <c r="A94" s="21">
        <v>20</v>
      </c>
      <c r="B94" s="22" t="s">
        <v>37</v>
      </c>
      <c r="C94" s="23" t="s">
        <v>0</v>
      </c>
      <c r="D94" s="24">
        <f>20738+F94+L94</f>
        <v>226155</v>
      </c>
      <c r="E94" s="24"/>
      <c r="F94" s="24">
        <f>H94+J94</f>
        <v>181833</v>
      </c>
      <c r="G94" s="24"/>
      <c r="H94" s="24">
        <v>159955</v>
      </c>
      <c r="I94" s="24"/>
      <c r="J94" s="24">
        <v>21878</v>
      </c>
      <c r="K94" s="24"/>
      <c r="L94" s="24">
        <v>23584</v>
      </c>
      <c r="M94" s="24">
        <v>18574</v>
      </c>
      <c r="N94" s="20"/>
      <c r="P94" s="20"/>
    </row>
    <row r="95" spans="1:16" ht="12.75">
      <c r="A95" s="21"/>
      <c r="B95" s="22"/>
      <c r="C95" s="23" t="s">
        <v>2</v>
      </c>
      <c r="D95" s="24">
        <f>F95+L95</f>
        <v>3207</v>
      </c>
      <c r="E95" s="24"/>
      <c r="F95" s="24">
        <f>H95+J95</f>
        <v>0</v>
      </c>
      <c r="G95" s="24"/>
      <c r="H95" s="24"/>
      <c r="I95" s="24"/>
      <c r="J95" s="24"/>
      <c r="K95" s="24"/>
      <c r="L95" s="24">
        <v>3207</v>
      </c>
      <c r="M95" s="24"/>
      <c r="N95" s="20"/>
      <c r="P95" s="20"/>
    </row>
    <row r="96" spans="1:16" ht="12.75">
      <c r="A96" s="21"/>
      <c r="B96" s="22"/>
      <c r="C96" s="23" t="s">
        <v>4</v>
      </c>
      <c r="D96" s="24">
        <f>SUM(D94+D95)</f>
        <v>229362</v>
      </c>
      <c r="E96" s="24"/>
      <c r="F96" s="24">
        <f>H96+J96</f>
        <v>181833</v>
      </c>
      <c r="G96" s="24"/>
      <c r="H96" s="24">
        <f>SUM(H94+H95)</f>
        <v>159955</v>
      </c>
      <c r="I96" s="24"/>
      <c r="J96" s="24">
        <f>SUM(J94+J95)</f>
        <v>21878</v>
      </c>
      <c r="K96" s="24"/>
      <c r="L96" s="24">
        <f>SUM(L94+L95)</f>
        <v>26791</v>
      </c>
      <c r="M96" s="24">
        <f>SUM(M94+M95)</f>
        <v>18574</v>
      </c>
      <c r="N96" s="20"/>
      <c r="P96" s="20"/>
    </row>
    <row r="97" spans="1:16" ht="12.75">
      <c r="A97" s="21"/>
      <c r="B97" s="22"/>
      <c r="C97" s="23"/>
      <c r="D97" s="24"/>
      <c r="E97" s="24"/>
      <c r="F97" s="24"/>
      <c r="G97" s="24"/>
      <c r="H97" s="24"/>
      <c r="I97" s="24"/>
      <c r="J97" s="24"/>
      <c r="K97" s="24"/>
      <c r="L97" s="24"/>
      <c r="M97" s="24"/>
      <c r="N97" s="20"/>
      <c r="P97" s="20"/>
    </row>
    <row r="98" spans="1:16" ht="12.75">
      <c r="A98" s="21">
        <v>21</v>
      </c>
      <c r="B98" s="22" t="s">
        <v>38</v>
      </c>
      <c r="C98" s="23" t="s">
        <v>0</v>
      </c>
      <c r="D98" s="24">
        <f>12282+F98+L98</f>
        <v>209817</v>
      </c>
      <c r="E98" s="24"/>
      <c r="F98" s="24">
        <f>H98+J98</f>
        <v>175730</v>
      </c>
      <c r="G98" s="24"/>
      <c r="H98" s="24">
        <v>155011</v>
      </c>
      <c r="I98" s="24"/>
      <c r="J98" s="24">
        <v>20719</v>
      </c>
      <c r="K98" s="24"/>
      <c r="L98" s="24">
        <v>21805</v>
      </c>
      <c r="M98" s="24">
        <v>10283</v>
      </c>
      <c r="N98" s="20"/>
      <c r="P98" s="20"/>
    </row>
    <row r="99" spans="1:16" ht="12.75">
      <c r="A99" s="21"/>
      <c r="B99" s="22"/>
      <c r="C99" s="23" t="s">
        <v>2</v>
      </c>
      <c r="D99" s="24">
        <f>F99+L99</f>
        <v>1859</v>
      </c>
      <c r="E99" s="24"/>
      <c r="F99" s="24">
        <f>H99+J99</f>
        <v>0</v>
      </c>
      <c r="G99" s="24"/>
      <c r="H99" s="24"/>
      <c r="I99" s="24"/>
      <c r="J99" s="24"/>
      <c r="K99" s="24"/>
      <c r="L99" s="24">
        <v>1859</v>
      </c>
      <c r="M99" s="24"/>
      <c r="N99" s="20"/>
      <c r="P99" s="20"/>
    </row>
    <row r="100" spans="1:16" ht="12.75">
      <c r="A100" s="21"/>
      <c r="B100" s="22"/>
      <c r="C100" s="23" t="s">
        <v>4</v>
      </c>
      <c r="D100" s="24">
        <f>SUM(D98+D99)</f>
        <v>211676</v>
      </c>
      <c r="E100" s="24"/>
      <c r="F100" s="24">
        <f>H100+J100</f>
        <v>175730</v>
      </c>
      <c r="G100" s="24"/>
      <c r="H100" s="24">
        <f>SUM(H98+H99)</f>
        <v>155011</v>
      </c>
      <c r="I100" s="24"/>
      <c r="J100" s="24">
        <f>SUM(J98+J99)</f>
        <v>20719</v>
      </c>
      <c r="K100" s="24"/>
      <c r="L100" s="24">
        <f>SUM(L98+L99)</f>
        <v>23664</v>
      </c>
      <c r="M100" s="24">
        <f>SUM(M98+M99)</f>
        <v>10283</v>
      </c>
      <c r="N100" s="20"/>
      <c r="P100" s="20"/>
    </row>
    <row r="101" spans="1:16" ht="12.75">
      <c r="A101" s="21"/>
      <c r="B101" s="22"/>
      <c r="C101" s="23"/>
      <c r="D101" s="24"/>
      <c r="E101" s="24"/>
      <c r="F101" s="24"/>
      <c r="G101" s="24"/>
      <c r="H101" s="24"/>
      <c r="I101" s="24"/>
      <c r="J101" s="24"/>
      <c r="K101" s="24"/>
      <c r="L101" s="24"/>
      <c r="M101" s="24"/>
      <c r="N101" s="20"/>
      <c r="P101" s="20"/>
    </row>
    <row r="102" spans="1:16" ht="12.75">
      <c r="A102" s="21">
        <v>22</v>
      </c>
      <c r="B102" s="22" t="s">
        <v>39</v>
      </c>
      <c r="C102" s="23" t="s">
        <v>0</v>
      </c>
      <c r="D102" s="24">
        <f>31864+F102+L102</f>
        <v>241579</v>
      </c>
      <c r="E102" s="24"/>
      <c r="F102" s="24">
        <f>H102+J102</f>
        <v>189395</v>
      </c>
      <c r="G102" s="24"/>
      <c r="H102" s="24">
        <v>164322</v>
      </c>
      <c r="I102" s="24"/>
      <c r="J102" s="24">
        <v>25073</v>
      </c>
      <c r="K102" s="24"/>
      <c r="L102" s="24">
        <v>20320</v>
      </c>
      <c r="M102" s="24">
        <v>29916</v>
      </c>
      <c r="N102" s="20"/>
      <c r="P102" s="20"/>
    </row>
    <row r="103" spans="1:16" ht="12.75">
      <c r="A103" s="21"/>
      <c r="B103" s="22"/>
      <c r="C103" s="23" t="s">
        <v>2</v>
      </c>
      <c r="D103" s="24">
        <f>F103+L103</f>
        <v>3036</v>
      </c>
      <c r="E103" s="24"/>
      <c r="F103" s="24">
        <f>H103+J103</f>
        <v>0</v>
      </c>
      <c r="G103" s="24"/>
      <c r="H103" s="24"/>
      <c r="I103" s="24"/>
      <c r="J103" s="24"/>
      <c r="K103" s="24"/>
      <c r="L103" s="24">
        <v>3036</v>
      </c>
      <c r="M103" s="24"/>
      <c r="N103" s="20"/>
      <c r="P103" s="20"/>
    </row>
    <row r="104" spans="1:16" ht="12.75">
      <c r="A104" s="21"/>
      <c r="B104" s="22"/>
      <c r="C104" s="23" t="s">
        <v>4</v>
      </c>
      <c r="D104" s="24">
        <f>SUM(D102+D103)</f>
        <v>244615</v>
      </c>
      <c r="E104" s="24"/>
      <c r="F104" s="24">
        <f>H104+J104</f>
        <v>189395</v>
      </c>
      <c r="G104" s="24"/>
      <c r="H104" s="24">
        <f>SUM(H102+H103)</f>
        <v>164322</v>
      </c>
      <c r="I104" s="24"/>
      <c r="J104" s="24">
        <f>SUM(J102+J103)</f>
        <v>25073</v>
      </c>
      <c r="K104" s="24"/>
      <c r="L104" s="24">
        <f>SUM(L102+L103)</f>
        <v>23356</v>
      </c>
      <c r="M104" s="24">
        <f>SUM(M102+M103)</f>
        <v>29916</v>
      </c>
      <c r="N104" s="20"/>
      <c r="P104" s="20"/>
    </row>
    <row r="105" spans="1:16" ht="12.75">
      <c r="A105" s="21"/>
      <c r="B105" s="22"/>
      <c r="C105" s="23"/>
      <c r="D105" s="24"/>
      <c r="E105" s="24"/>
      <c r="F105" s="24"/>
      <c r="G105" s="24"/>
      <c r="H105" s="24"/>
      <c r="I105" s="24"/>
      <c r="J105" s="24"/>
      <c r="K105" s="24"/>
      <c r="L105" s="24"/>
      <c r="M105" s="24"/>
      <c r="N105" s="20"/>
      <c r="P105" s="20"/>
    </row>
    <row r="106" spans="1:16" ht="12.75">
      <c r="A106" s="21">
        <v>23</v>
      </c>
      <c r="B106" s="22" t="s">
        <v>40</v>
      </c>
      <c r="C106" s="23" t="s">
        <v>0</v>
      </c>
      <c r="D106" s="24">
        <f>15900+F106+L106</f>
        <v>148693</v>
      </c>
      <c r="E106" s="24"/>
      <c r="F106" s="24">
        <f>H106+J106</f>
        <v>112409</v>
      </c>
      <c r="G106" s="24"/>
      <c r="H106" s="24">
        <v>98995</v>
      </c>
      <c r="I106" s="24"/>
      <c r="J106" s="24">
        <v>13414</v>
      </c>
      <c r="K106" s="24"/>
      <c r="L106" s="24">
        <v>20384</v>
      </c>
      <c r="M106" s="24">
        <v>14531</v>
      </c>
      <c r="N106" s="20"/>
      <c r="P106" s="20"/>
    </row>
    <row r="107" spans="1:16" ht="12.75">
      <c r="A107" s="21"/>
      <c r="B107" s="22"/>
      <c r="C107" s="23" t="s">
        <v>2</v>
      </c>
      <c r="D107" s="24">
        <f>F107+L107</f>
        <v>778</v>
      </c>
      <c r="E107" s="24"/>
      <c r="F107" s="24">
        <f>H107+J107</f>
        <v>0</v>
      </c>
      <c r="G107" s="24"/>
      <c r="H107" s="24"/>
      <c r="I107" s="24"/>
      <c r="J107" s="24"/>
      <c r="K107" s="24"/>
      <c r="L107" s="24">
        <v>778</v>
      </c>
      <c r="M107" s="24"/>
      <c r="N107" s="20"/>
      <c r="P107" s="20"/>
    </row>
    <row r="108" spans="1:16" ht="12.75">
      <c r="A108" s="21"/>
      <c r="B108" s="22"/>
      <c r="C108" s="23" t="s">
        <v>4</v>
      </c>
      <c r="D108" s="24">
        <f>SUM(D106+D107)</f>
        <v>149471</v>
      </c>
      <c r="E108" s="24"/>
      <c r="F108" s="24">
        <f>H108+J108</f>
        <v>112409</v>
      </c>
      <c r="G108" s="24"/>
      <c r="H108" s="24">
        <f>SUM(H106+H107)</f>
        <v>98995</v>
      </c>
      <c r="I108" s="24"/>
      <c r="J108" s="24">
        <f>SUM(J106+J107)</f>
        <v>13414</v>
      </c>
      <c r="K108" s="24"/>
      <c r="L108" s="24">
        <f>SUM(L106+L107)</f>
        <v>21162</v>
      </c>
      <c r="M108" s="24">
        <f>SUM(M106+M107)</f>
        <v>14531</v>
      </c>
      <c r="N108" s="20"/>
      <c r="P108" s="20"/>
    </row>
    <row r="109" spans="1:16" ht="12.75">
      <c r="A109" s="21"/>
      <c r="B109" s="22"/>
      <c r="C109" s="23"/>
      <c r="D109" s="24"/>
      <c r="E109" s="24"/>
      <c r="F109" s="24"/>
      <c r="G109" s="24"/>
      <c r="H109" s="24"/>
      <c r="I109" s="24"/>
      <c r="J109" s="24"/>
      <c r="K109" s="24"/>
      <c r="L109" s="24"/>
      <c r="M109" s="24"/>
      <c r="N109" s="20"/>
      <c r="P109" s="20"/>
    </row>
    <row r="110" spans="1:16" ht="12.75">
      <c r="A110" s="21">
        <v>24</v>
      </c>
      <c r="B110" s="25" t="s">
        <v>41</v>
      </c>
      <c r="C110" s="23" t="s">
        <v>0</v>
      </c>
      <c r="D110" s="24">
        <f>36159+F110+L110</f>
        <v>456460</v>
      </c>
      <c r="E110" s="24"/>
      <c r="F110" s="24">
        <f>H110+J110</f>
        <v>374759</v>
      </c>
      <c r="G110" s="24"/>
      <c r="H110" s="24">
        <v>329803</v>
      </c>
      <c r="I110" s="24"/>
      <c r="J110" s="24">
        <v>44956</v>
      </c>
      <c r="K110" s="24"/>
      <c r="L110" s="24">
        <v>45542</v>
      </c>
      <c r="M110" s="24">
        <v>31831</v>
      </c>
      <c r="N110" s="20"/>
      <c r="P110" s="20"/>
    </row>
    <row r="111" spans="1:16" ht="12.75">
      <c r="A111" s="21"/>
      <c r="B111" s="22"/>
      <c r="C111" s="23" t="s">
        <v>2</v>
      </c>
      <c r="D111" s="24">
        <f>F111+L111</f>
        <v>5746</v>
      </c>
      <c r="E111" s="24"/>
      <c r="F111" s="24">
        <f>H111+J111</f>
        <v>0</v>
      </c>
      <c r="G111" s="24"/>
      <c r="H111" s="24"/>
      <c r="I111" s="24"/>
      <c r="J111" s="24"/>
      <c r="K111" s="24"/>
      <c r="L111" s="24">
        <v>5746</v>
      </c>
      <c r="M111" s="24"/>
      <c r="N111" s="20"/>
      <c r="P111" s="20"/>
    </row>
    <row r="112" spans="1:16" ht="12.75">
      <c r="A112" s="21"/>
      <c r="B112" s="22"/>
      <c r="C112" s="23" t="s">
        <v>4</v>
      </c>
      <c r="D112" s="24">
        <f>SUM(D110+D111)</f>
        <v>462206</v>
      </c>
      <c r="E112" s="24"/>
      <c r="F112" s="24">
        <f>H112+J112</f>
        <v>374759</v>
      </c>
      <c r="G112" s="24"/>
      <c r="H112" s="24">
        <f>SUM(H110+H111)</f>
        <v>329803</v>
      </c>
      <c r="I112" s="24"/>
      <c r="J112" s="24">
        <f>SUM(J110+J111)</f>
        <v>44956</v>
      </c>
      <c r="K112" s="24"/>
      <c r="L112" s="24">
        <f>SUM(L110+L111)</f>
        <v>51288</v>
      </c>
      <c r="M112" s="24">
        <f>SUM(M110+M111)</f>
        <v>31831</v>
      </c>
      <c r="N112" s="20"/>
      <c r="P112" s="20"/>
    </row>
    <row r="113" spans="1:16" ht="12.75">
      <c r="A113" s="21"/>
      <c r="B113" s="22"/>
      <c r="C113" s="23"/>
      <c r="D113" s="24"/>
      <c r="E113" s="24"/>
      <c r="F113" s="24"/>
      <c r="G113" s="24"/>
      <c r="H113" s="24"/>
      <c r="I113" s="24"/>
      <c r="J113" s="24"/>
      <c r="K113" s="24"/>
      <c r="L113" s="24"/>
      <c r="M113" s="24"/>
      <c r="N113" s="20"/>
      <c r="P113" s="20"/>
    </row>
    <row r="114" spans="1:16" ht="12.75">
      <c r="A114" s="21">
        <v>25</v>
      </c>
      <c r="B114" s="22" t="s">
        <v>42</v>
      </c>
      <c r="C114" s="23" t="s">
        <v>0</v>
      </c>
      <c r="D114" s="24">
        <f>21719+F114+L114</f>
        <v>140578</v>
      </c>
      <c r="E114" s="24"/>
      <c r="F114" s="24">
        <f>H114+J114</f>
        <v>111227</v>
      </c>
      <c r="G114" s="24"/>
      <c r="H114" s="24">
        <v>97096</v>
      </c>
      <c r="I114" s="24"/>
      <c r="J114" s="24">
        <v>14131</v>
      </c>
      <c r="K114" s="24"/>
      <c r="L114" s="24">
        <v>7632</v>
      </c>
      <c r="M114" s="24">
        <v>20867</v>
      </c>
      <c r="N114" s="20"/>
      <c r="P114" s="20"/>
    </row>
    <row r="115" spans="1:16" ht="12.75">
      <c r="A115" s="21"/>
      <c r="B115" s="22"/>
      <c r="C115" s="23" t="s">
        <v>2</v>
      </c>
      <c r="D115" s="24">
        <f>F115+L115</f>
        <v>2043</v>
      </c>
      <c r="E115" s="24"/>
      <c r="F115" s="24">
        <f>H115+J115</f>
        <v>0</v>
      </c>
      <c r="G115" s="24"/>
      <c r="H115" s="24"/>
      <c r="I115" s="24"/>
      <c r="J115" s="24"/>
      <c r="K115" s="24"/>
      <c r="L115" s="24">
        <v>2043</v>
      </c>
      <c r="M115" s="24"/>
      <c r="N115" s="20"/>
      <c r="P115" s="20"/>
    </row>
    <row r="116" spans="1:16" ht="12.75">
      <c r="A116" s="21"/>
      <c r="B116" s="22"/>
      <c r="C116" s="23" t="s">
        <v>4</v>
      </c>
      <c r="D116" s="24">
        <f>SUM(D114+D115)</f>
        <v>142621</v>
      </c>
      <c r="E116" s="24"/>
      <c r="F116" s="24">
        <f>H116+J116</f>
        <v>111227</v>
      </c>
      <c r="G116" s="24"/>
      <c r="H116" s="24">
        <f>SUM(H114+H115)</f>
        <v>97096</v>
      </c>
      <c r="I116" s="24"/>
      <c r="J116" s="24">
        <f>SUM(J114+J115)</f>
        <v>14131</v>
      </c>
      <c r="K116" s="24"/>
      <c r="L116" s="24">
        <f>SUM(L114+L115)</f>
        <v>9675</v>
      </c>
      <c r="M116" s="24">
        <f>SUM(M114+M115)</f>
        <v>20867</v>
      </c>
      <c r="N116" s="20"/>
      <c r="P116" s="20"/>
    </row>
    <row r="117" spans="1:16" ht="12.75">
      <c r="A117" s="21"/>
      <c r="B117" s="22"/>
      <c r="C117" s="23"/>
      <c r="D117" s="24"/>
      <c r="E117" s="24"/>
      <c r="F117" s="24"/>
      <c r="G117" s="24"/>
      <c r="H117" s="24"/>
      <c r="I117" s="24"/>
      <c r="J117" s="24"/>
      <c r="K117" s="24"/>
      <c r="L117" s="24"/>
      <c r="M117" s="24"/>
      <c r="N117" s="20"/>
      <c r="P117" s="20"/>
    </row>
    <row r="118" spans="1:16" ht="12.75">
      <c r="A118" s="21">
        <v>26</v>
      </c>
      <c r="B118" s="22" t="s">
        <v>43</v>
      </c>
      <c r="C118" s="23" t="s">
        <v>0</v>
      </c>
      <c r="D118" s="24">
        <f>28166+F118+L118</f>
        <v>274197</v>
      </c>
      <c r="E118" s="24"/>
      <c r="F118" s="24">
        <f>H118+J118</f>
        <v>215269</v>
      </c>
      <c r="G118" s="24"/>
      <c r="H118" s="24">
        <v>188286</v>
      </c>
      <c r="I118" s="24"/>
      <c r="J118" s="24">
        <v>26983</v>
      </c>
      <c r="K118" s="24"/>
      <c r="L118" s="24">
        <v>30762</v>
      </c>
      <c r="M118" s="24">
        <v>25212</v>
      </c>
      <c r="N118" s="20"/>
      <c r="P118" s="20"/>
    </row>
    <row r="119" spans="1:16" ht="12.75">
      <c r="A119" s="21"/>
      <c r="B119" s="22"/>
      <c r="C119" s="23" t="s">
        <v>2</v>
      </c>
      <c r="D119" s="24">
        <f>F119+L119</f>
        <v>3837</v>
      </c>
      <c r="E119" s="24"/>
      <c r="F119" s="24">
        <f>H119+J119</f>
        <v>0</v>
      </c>
      <c r="G119" s="24"/>
      <c r="H119" s="24"/>
      <c r="I119" s="24"/>
      <c r="J119" s="24"/>
      <c r="K119" s="24"/>
      <c r="L119" s="24">
        <v>3837</v>
      </c>
      <c r="M119" s="24"/>
      <c r="N119" s="20"/>
      <c r="P119" s="20"/>
    </row>
    <row r="120" spans="1:16" ht="12.75">
      <c r="A120" s="21"/>
      <c r="B120" s="22"/>
      <c r="C120" s="23" t="s">
        <v>4</v>
      </c>
      <c r="D120" s="24">
        <f>SUM(D118+D119)</f>
        <v>278034</v>
      </c>
      <c r="E120" s="24"/>
      <c r="F120" s="24">
        <f>H120+J120</f>
        <v>215269</v>
      </c>
      <c r="G120" s="24"/>
      <c r="H120" s="24">
        <f>SUM(H118+H119)</f>
        <v>188286</v>
      </c>
      <c r="I120" s="24"/>
      <c r="J120" s="24">
        <f>SUM(J118+J119)</f>
        <v>26983</v>
      </c>
      <c r="K120" s="24"/>
      <c r="L120" s="24">
        <f>SUM(L118+L119)</f>
        <v>34599</v>
      </c>
      <c r="M120" s="24">
        <f>SUM(M118+M119)</f>
        <v>25212</v>
      </c>
      <c r="N120" s="20"/>
      <c r="P120" s="20"/>
    </row>
    <row r="121" spans="1:16" ht="12.75">
      <c r="A121" s="21"/>
      <c r="B121" s="22"/>
      <c r="C121" s="23"/>
      <c r="D121" s="24"/>
      <c r="E121" s="24"/>
      <c r="F121" s="24"/>
      <c r="G121" s="24"/>
      <c r="H121" s="24"/>
      <c r="I121" s="24"/>
      <c r="J121" s="24"/>
      <c r="K121" s="24"/>
      <c r="L121" s="24"/>
      <c r="M121" s="24"/>
      <c r="N121" s="20"/>
      <c r="P121" s="20"/>
    </row>
    <row r="122" spans="1:16" ht="12.75">
      <c r="A122" s="21">
        <v>27</v>
      </c>
      <c r="B122" s="22" t="s">
        <v>44</v>
      </c>
      <c r="C122" s="23" t="s">
        <v>0</v>
      </c>
      <c r="D122" s="24">
        <f>26935+F122+L122</f>
        <v>157607</v>
      </c>
      <c r="E122" s="24"/>
      <c r="F122" s="24">
        <f>H122+J122</f>
        <v>116323</v>
      </c>
      <c r="G122" s="24"/>
      <c r="H122" s="24">
        <v>103000</v>
      </c>
      <c r="I122" s="24"/>
      <c r="J122" s="24">
        <v>13323</v>
      </c>
      <c r="K122" s="24"/>
      <c r="L122" s="24">
        <v>14349</v>
      </c>
      <c r="M122" s="24">
        <v>24484</v>
      </c>
      <c r="N122" s="20"/>
      <c r="P122" s="20"/>
    </row>
    <row r="123" spans="1:16" ht="12.75">
      <c r="A123" s="21"/>
      <c r="B123" s="22"/>
      <c r="C123" s="23" t="s">
        <v>2</v>
      </c>
      <c r="D123" s="24">
        <f>F123+L123</f>
        <v>1717</v>
      </c>
      <c r="E123" s="24"/>
      <c r="F123" s="24">
        <f>H123+J123</f>
        <v>0</v>
      </c>
      <c r="G123" s="24"/>
      <c r="H123" s="24"/>
      <c r="I123" s="24"/>
      <c r="J123" s="24"/>
      <c r="K123" s="24"/>
      <c r="L123" s="24">
        <v>1717</v>
      </c>
      <c r="M123" s="24"/>
      <c r="N123" s="20"/>
      <c r="P123" s="20"/>
    </row>
    <row r="124" spans="1:16" ht="12.75">
      <c r="A124" s="21"/>
      <c r="B124" s="22"/>
      <c r="C124" s="23" t="s">
        <v>4</v>
      </c>
      <c r="D124" s="24">
        <f>SUM(D122+D123)</f>
        <v>159324</v>
      </c>
      <c r="E124" s="24"/>
      <c r="F124" s="24">
        <f>H124+J124</f>
        <v>116323</v>
      </c>
      <c r="G124" s="24"/>
      <c r="H124" s="24">
        <f>SUM(H122+H123)</f>
        <v>103000</v>
      </c>
      <c r="I124" s="24"/>
      <c r="J124" s="24">
        <f>SUM(J122+J123)</f>
        <v>13323</v>
      </c>
      <c r="K124" s="24"/>
      <c r="L124" s="24">
        <f>SUM(L122+L123)</f>
        <v>16066</v>
      </c>
      <c r="M124" s="24">
        <f>SUM(M122+M123)</f>
        <v>24484</v>
      </c>
      <c r="N124" s="20"/>
      <c r="P124" s="20"/>
    </row>
    <row r="125" spans="1:16" ht="12.75">
      <c r="A125" s="21"/>
      <c r="B125" s="22"/>
      <c r="C125" s="23"/>
      <c r="D125" s="24"/>
      <c r="E125" s="24"/>
      <c r="F125" s="24"/>
      <c r="G125" s="24"/>
      <c r="H125" s="24"/>
      <c r="I125" s="24"/>
      <c r="J125" s="24"/>
      <c r="K125" s="24"/>
      <c r="L125" s="24"/>
      <c r="M125" s="24"/>
      <c r="N125" s="20"/>
      <c r="P125" s="20"/>
    </row>
    <row r="126" spans="1:16" ht="12.75">
      <c r="A126" s="21">
        <v>28</v>
      </c>
      <c r="B126" s="22" t="s">
        <v>45</v>
      </c>
      <c r="C126" s="23" t="s">
        <v>0</v>
      </c>
      <c r="D126" s="24">
        <f>24305+F126+L126</f>
        <v>301022</v>
      </c>
      <c r="E126" s="24"/>
      <c r="F126" s="24">
        <f>H126+J126</f>
        <v>263338</v>
      </c>
      <c r="G126" s="24"/>
      <c r="H126" s="24">
        <v>232053</v>
      </c>
      <c r="I126" s="24"/>
      <c r="J126" s="24">
        <v>31285</v>
      </c>
      <c r="K126" s="24"/>
      <c r="L126" s="24">
        <v>13379</v>
      </c>
      <c r="M126" s="24">
        <v>21293</v>
      </c>
      <c r="N126" s="20"/>
      <c r="P126" s="20"/>
    </row>
    <row r="127" spans="1:16" ht="12.75">
      <c r="A127" s="21"/>
      <c r="B127" s="22"/>
      <c r="C127" s="23" t="s">
        <v>2</v>
      </c>
      <c r="D127" s="24">
        <f>F127+L127</f>
        <v>5081</v>
      </c>
      <c r="E127" s="24"/>
      <c r="F127" s="24">
        <f>H127+J127</f>
        <v>0</v>
      </c>
      <c r="G127" s="24"/>
      <c r="H127" s="24"/>
      <c r="I127" s="24"/>
      <c r="J127" s="24"/>
      <c r="K127" s="24"/>
      <c r="L127" s="24">
        <v>5081</v>
      </c>
      <c r="M127" s="24"/>
      <c r="N127" s="20"/>
      <c r="P127" s="20"/>
    </row>
    <row r="128" spans="1:16" ht="12.75">
      <c r="A128" s="21"/>
      <c r="B128" s="22"/>
      <c r="C128" s="23" t="s">
        <v>4</v>
      </c>
      <c r="D128" s="24">
        <f>SUM(D126+D127)</f>
        <v>306103</v>
      </c>
      <c r="E128" s="24"/>
      <c r="F128" s="24">
        <f>H128+J128</f>
        <v>263338</v>
      </c>
      <c r="G128" s="24"/>
      <c r="H128" s="24">
        <f>SUM(H126+H127)</f>
        <v>232053</v>
      </c>
      <c r="I128" s="24"/>
      <c r="J128" s="24">
        <f>SUM(J126+J127)</f>
        <v>31285</v>
      </c>
      <c r="K128" s="24"/>
      <c r="L128" s="24">
        <f>SUM(L126+L127)</f>
        <v>18460</v>
      </c>
      <c r="M128" s="24">
        <f>SUM(M126+M127)</f>
        <v>21293</v>
      </c>
      <c r="N128" s="20"/>
      <c r="P128" s="20"/>
    </row>
    <row r="129" spans="1:16" ht="12.75">
      <c r="A129" s="21"/>
      <c r="B129" s="22"/>
      <c r="C129" s="23"/>
      <c r="D129" s="24"/>
      <c r="E129" s="24"/>
      <c r="F129" s="24"/>
      <c r="G129" s="24"/>
      <c r="H129" s="24"/>
      <c r="I129" s="24"/>
      <c r="J129" s="24"/>
      <c r="K129" s="24"/>
      <c r="L129" s="24"/>
      <c r="M129" s="24"/>
      <c r="N129" s="20"/>
      <c r="P129" s="20"/>
    </row>
    <row r="130" spans="1:16" ht="12.75">
      <c r="A130" s="21">
        <v>29</v>
      </c>
      <c r="B130" s="22" t="s">
        <v>46</v>
      </c>
      <c r="C130" s="23" t="s">
        <v>0</v>
      </c>
      <c r="D130" s="24">
        <f>24292+F130+L130</f>
        <v>277513</v>
      </c>
      <c r="E130" s="24"/>
      <c r="F130" s="24">
        <f>H130+J130</f>
        <v>226197</v>
      </c>
      <c r="G130" s="24"/>
      <c r="H130" s="24">
        <v>198295</v>
      </c>
      <c r="I130" s="24"/>
      <c r="J130" s="24">
        <v>27902</v>
      </c>
      <c r="K130" s="24"/>
      <c r="L130" s="24">
        <v>27024</v>
      </c>
      <c r="M130" s="24">
        <v>21318</v>
      </c>
      <c r="N130" s="20"/>
      <c r="P130" s="20"/>
    </row>
    <row r="131" spans="1:16" ht="12.75">
      <c r="A131" s="21"/>
      <c r="B131" s="22"/>
      <c r="C131" s="23" t="s">
        <v>2</v>
      </c>
      <c r="D131" s="24">
        <f>F131+L131</f>
        <v>2778</v>
      </c>
      <c r="E131" s="24"/>
      <c r="F131" s="24">
        <f>H131+J131</f>
        <v>0</v>
      </c>
      <c r="G131" s="24"/>
      <c r="H131" s="24"/>
      <c r="I131" s="24"/>
      <c r="J131" s="24"/>
      <c r="K131" s="24"/>
      <c r="L131" s="24">
        <v>2778</v>
      </c>
      <c r="M131" s="24"/>
      <c r="N131" s="20"/>
      <c r="P131" s="20"/>
    </row>
    <row r="132" spans="1:16" ht="12.75">
      <c r="A132" s="21"/>
      <c r="B132" s="22"/>
      <c r="C132" s="23" t="s">
        <v>4</v>
      </c>
      <c r="D132" s="24">
        <f>SUM(D130+D131)</f>
        <v>280291</v>
      </c>
      <c r="E132" s="24"/>
      <c r="F132" s="24">
        <f>H132+J132</f>
        <v>226197</v>
      </c>
      <c r="G132" s="24"/>
      <c r="H132" s="24">
        <f>SUM(H130+H131)</f>
        <v>198295</v>
      </c>
      <c r="I132" s="24"/>
      <c r="J132" s="24">
        <f>SUM(J130+J131)</f>
        <v>27902</v>
      </c>
      <c r="K132" s="24"/>
      <c r="L132" s="24">
        <f>SUM(L130+L131)</f>
        <v>29802</v>
      </c>
      <c r="M132" s="24">
        <f>SUM(M130+M131)</f>
        <v>21318</v>
      </c>
      <c r="N132" s="20"/>
      <c r="P132" s="20"/>
    </row>
    <row r="133" spans="1:16" ht="12.75">
      <c r="A133" s="21"/>
      <c r="B133" s="22"/>
      <c r="C133" s="23"/>
      <c r="D133" s="24"/>
      <c r="E133" s="24"/>
      <c r="F133" s="24"/>
      <c r="G133" s="24"/>
      <c r="H133" s="24"/>
      <c r="I133" s="24"/>
      <c r="J133" s="24"/>
      <c r="K133" s="24"/>
      <c r="L133" s="24"/>
      <c r="M133" s="24"/>
      <c r="N133" s="20"/>
      <c r="P133" s="20"/>
    </row>
    <row r="134" spans="1:16" ht="12.75">
      <c r="A134" s="21">
        <v>30</v>
      </c>
      <c r="B134" s="22" t="s">
        <v>47</v>
      </c>
      <c r="C134" s="23" t="s">
        <v>0</v>
      </c>
      <c r="D134" s="24">
        <f>22378+F134+L134</f>
        <v>232745</v>
      </c>
      <c r="E134" s="24"/>
      <c r="F134" s="24">
        <f>H134+J134</f>
        <v>183273</v>
      </c>
      <c r="G134" s="24"/>
      <c r="H134" s="24">
        <v>161574</v>
      </c>
      <c r="I134" s="24"/>
      <c r="J134" s="24">
        <v>21699</v>
      </c>
      <c r="K134" s="24"/>
      <c r="L134" s="24">
        <v>27094</v>
      </c>
      <c r="M134" s="24">
        <v>19808</v>
      </c>
      <c r="N134" s="20"/>
      <c r="P134" s="20"/>
    </row>
    <row r="135" spans="1:16" ht="12.75">
      <c r="A135" s="21"/>
      <c r="B135" s="22"/>
      <c r="C135" s="23" t="s">
        <v>2</v>
      </c>
      <c r="D135" s="24">
        <f>F135+L135</f>
        <v>3445</v>
      </c>
      <c r="E135" s="24"/>
      <c r="F135" s="24">
        <f>H135+J135</f>
        <v>0</v>
      </c>
      <c r="G135" s="24"/>
      <c r="H135" s="24"/>
      <c r="I135" s="24"/>
      <c r="J135" s="24"/>
      <c r="K135" s="24"/>
      <c r="L135" s="24">
        <v>3445</v>
      </c>
      <c r="M135" s="24"/>
      <c r="N135" s="20"/>
      <c r="P135" s="20"/>
    </row>
    <row r="136" spans="1:16" ht="12.75">
      <c r="A136" s="21"/>
      <c r="B136" s="22"/>
      <c r="C136" s="23" t="s">
        <v>4</v>
      </c>
      <c r="D136" s="24">
        <f>SUM(D134:D135)</f>
        <v>236190</v>
      </c>
      <c r="E136" s="24"/>
      <c r="F136" s="24">
        <f>H136+J136</f>
        <v>183273</v>
      </c>
      <c r="G136" s="24"/>
      <c r="H136" s="24">
        <f>SUM(H134+H135)</f>
        <v>161574</v>
      </c>
      <c r="I136" s="24"/>
      <c r="J136" s="24">
        <f>SUM(J134+J135)</f>
        <v>21699</v>
      </c>
      <c r="K136" s="24"/>
      <c r="L136" s="24">
        <f>SUM(L134+L135)</f>
        <v>30539</v>
      </c>
      <c r="M136" s="24">
        <f>SUM(M134+M135)</f>
        <v>19808</v>
      </c>
      <c r="N136" s="20"/>
      <c r="P136" s="20"/>
    </row>
    <row r="137" spans="1:16" ht="12.75">
      <c r="A137" s="21"/>
      <c r="B137" s="22"/>
      <c r="C137" s="23"/>
      <c r="D137" s="24"/>
      <c r="E137" s="24"/>
      <c r="F137" s="24"/>
      <c r="G137" s="24"/>
      <c r="H137" s="24"/>
      <c r="I137" s="24"/>
      <c r="J137" s="24"/>
      <c r="K137" s="24"/>
      <c r="L137" s="24"/>
      <c r="M137" s="24"/>
      <c r="N137" s="20"/>
      <c r="P137" s="20"/>
    </row>
    <row r="138" spans="1:16" ht="12.75">
      <c r="A138" s="21">
        <v>31</v>
      </c>
      <c r="B138" s="22" t="s">
        <v>48</v>
      </c>
      <c r="C138" s="23" t="s">
        <v>0</v>
      </c>
      <c r="D138" s="24">
        <f>48109+F138+L138</f>
        <v>372276</v>
      </c>
      <c r="E138" s="24"/>
      <c r="F138" s="24">
        <f>H138+J138</f>
        <v>301495</v>
      </c>
      <c r="G138" s="24"/>
      <c r="H138" s="24">
        <v>263427</v>
      </c>
      <c r="I138" s="24"/>
      <c r="J138" s="24">
        <v>38068</v>
      </c>
      <c r="K138" s="24"/>
      <c r="L138" s="24">
        <v>22672</v>
      </c>
      <c r="M138" s="24">
        <v>45198</v>
      </c>
      <c r="N138" s="20"/>
      <c r="P138" s="20"/>
    </row>
    <row r="139" spans="1:16" ht="12.75">
      <c r="A139" s="21"/>
      <c r="B139" s="22"/>
      <c r="C139" s="23" t="s">
        <v>2</v>
      </c>
      <c r="D139" s="24">
        <f>F139+L139</f>
        <v>5526</v>
      </c>
      <c r="E139" s="24"/>
      <c r="F139" s="24">
        <f>H139+J139</f>
        <v>0</v>
      </c>
      <c r="G139" s="24"/>
      <c r="H139" s="24"/>
      <c r="I139" s="24"/>
      <c r="J139" s="24"/>
      <c r="K139" s="24"/>
      <c r="L139" s="24">
        <v>5526</v>
      </c>
      <c r="M139" s="24"/>
      <c r="N139" s="20"/>
      <c r="P139" s="20"/>
    </row>
    <row r="140" spans="1:16" ht="12.75">
      <c r="A140" s="21"/>
      <c r="B140" s="22"/>
      <c r="C140" s="23" t="s">
        <v>4</v>
      </c>
      <c r="D140" s="24">
        <f>SUM(D138+D139)</f>
        <v>377802</v>
      </c>
      <c r="E140" s="24"/>
      <c r="F140" s="24">
        <f>H140+J140</f>
        <v>301495</v>
      </c>
      <c r="G140" s="24"/>
      <c r="H140" s="24">
        <f>SUM(H138+H139)</f>
        <v>263427</v>
      </c>
      <c r="I140" s="24"/>
      <c r="J140" s="24">
        <f>SUM(J138+J139)</f>
        <v>38068</v>
      </c>
      <c r="K140" s="24"/>
      <c r="L140" s="24">
        <f>SUM(L138+L139)</f>
        <v>28198</v>
      </c>
      <c r="M140" s="24">
        <f>SUM(M138+M139)</f>
        <v>45198</v>
      </c>
      <c r="N140" s="20"/>
      <c r="P140" s="20"/>
    </row>
    <row r="141" spans="1:16" ht="12.75">
      <c r="A141" s="21"/>
      <c r="B141" s="22"/>
      <c r="C141" s="23"/>
      <c r="D141" s="24"/>
      <c r="E141" s="24"/>
      <c r="F141" s="24"/>
      <c r="G141" s="24"/>
      <c r="H141" s="24"/>
      <c r="I141" s="24"/>
      <c r="J141" s="24"/>
      <c r="K141" s="24"/>
      <c r="L141" s="24"/>
      <c r="M141" s="24"/>
      <c r="N141" s="20"/>
      <c r="P141" s="20"/>
    </row>
    <row r="142" spans="1:16" ht="12.75">
      <c r="A142" s="21">
        <v>32</v>
      </c>
      <c r="B142" s="22" t="s">
        <v>49</v>
      </c>
      <c r="C142" s="23" t="s">
        <v>0</v>
      </c>
      <c r="D142" s="24">
        <f>23108+F142+L142</f>
        <v>209664</v>
      </c>
      <c r="E142" s="24"/>
      <c r="F142" s="24">
        <f>H142+J142</f>
        <v>162879</v>
      </c>
      <c r="G142" s="24"/>
      <c r="H142" s="24">
        <v>144082</v>
      </c>
      <c r="I142" s="24"/>
      <c r="J142" s="24">
        <v>18797</v>
      </c>
      <c r="K142" s="24"/>
      <c r="L142" s="24">
        <v>23677</v>
      </c>
      <c r="M142" s="24">
        <v>20728</v>
      </c>
      <c r="N142" s="20"/>
      <c r="P142" s="20"/>
    </row>
    <row r="143" spans="1:16" ht="12.75">
      <c r="A143" s="21"/>
      <c r="B143" s="22"/>
      <c r="C143" s="23" t="s">
        <v>2</v>
      </c>
      <c r="D143" s="24">
        <f>F143+L143</f>
        <v>2543</v>
      </c>
      <c r="E143" s="24"/>
      <c r="F143" s="24">
        <f>H143+J143</f>
        <v>0</v>
      </c>
      <c r="G143" s="24"/>
      <c r="H143" s="24"/>
      <c r="I143" s="24"/>
      <c r="J143" s="24"/>
      <c r="K143" s="24"/>
      <c r="L143" s="24">
        <v>2543</v>
      </c>
      <c r="M143" s="24"/>
      <c r="N143" s="20"/>
      <c r="P143" s="20"/>
    </row>
    <row r="144" spans="1:16" ht="12.75">
      <c r="A144" s="21"/>
      <c r="B144" s="22"/>
      <c r="C144" s="23" t="s">
        <v>4</v>
      </c>
      <c r="D144" s="24">
        <f>SUM(D142+D143)</f>
        <v>212207</v>
      </c>
      <c r="E144" s="24"/>
      <c r="F144" s="24">
        <f>H144+J144</f>
        <v>162879</v>
      </c>
      <c r="G144" s="24"/>
      <c r="H144" s="24">
        <f>SUM(H142+H143)</f>
        <v>144082</v>
      </c>
      <c r="I144" s="24"/>
      <c r="J144" s="24">
        <f>SUM(J142+J143)</f>
        <v>18797</v>
      </c>
      <c r="K144" s="24"/>
      <c r="L144" s="24">
        <f>SUM(L142+L143)</f>
        <v>26220</v>
      </c>
      <c r="M144" s="24">
        <f>SUM(M142+M143)</f>
        <v>20728</v>
      </c>
      <c r="N144" s="20"/>
      <c r="P144" s="20"/>
    </row>
    <row r="145" spans="1:16" ht="12.75">
      <c r="A145" s="21"/>
      <c r="B145" s="22"/>
      <c r="C145" s="23"/>
      <c r="D145" s="24"/>
      <c r="E145" s="24"/>
      <c r="F145" s="24"/>
      <c r="G145" s="24"/>
      <c r="H145" s="24"/>
      <c r="I145" s="24"/>
      <c r="J145" s="24"/>
      <c r="K145" s="24"/>
      <c r="L145" s="24"/>
      <c r="M145" s="24"/>
      <c r="N145" s="20"/>
      <c r="P145" s="20"/>
    </row>
    <row r="146" spans="1:16" ht="12.75">
      <c r="A146" s="21">
        <v>33</v>
      </c>
      <c r="B146" s="22" t="s">
        <v>50</v>
      </c>
      <c r="C146" s="23" t="s">
        <v>0</v>
      </c>
      <c r="D146" s="24">
        <f>19748+F146+L146</f>
        <v>142306</v>
      </c>
      <c r="E146" s="24"/>
      <c r="F146" s="24">
        <f>H146+J146</f>
        <v>111451</v>
      </c>
      <c r="G146" s="24"/>
      <c r="H146" s="24">
        <v>98232</v>
      </c>
      <c r="I146" s="24"/>
      <c r="J146" s="24">
        <v>13219</v>
      </c>
      <c r="K146" s="24"/>
      <c r="L146" s="24">
        <v>11107</v>
      </c>
      <c r="M146" s="24">
        <v>18588</v>
      </c>
      <c r="N146" s="20"/>
      <c r="P146" s="20"/>
    </row>
    <row r="147" spans="1:16" ht="12.75">
      <c r="A147" s="21"/>
      <c r="B147" s="22"/>
      <c r="C147" s="23" t="s">
        <v>2</v>
      </c>
      <c r="D147" s="24">
        <f>F147+L147</f>
        <v>2332</v>
      </c>
      <c r="E147" s="24"/>
      <c r="F147" s="24">
        <f>H147+J147</f>
        <v>0</v>
      </c>
      <c r="G147" s="24"/>
      <c r="H147" s="24"/>
      <c r="I147" s="24"/>
      <c r="J147" s="24"/>
      <c r="K147" s="24"/>
      <c r="L147" s="24">
        <v>2332</v>
      </c>
      <c r="M147" s="24"/>
      <c r="N147" s="20"/>
      <c r="P147" s="20"/>
    </row>
    <row r="148" spans="1:16" ht="12.75">
      <c r="A148" s="21"/>
      <c r="B148" s="22"/>
      <c r="C148" s="23" t="s">
        <v>4</v>
      </c>
      <c r="D148" s="24">
        <f>SUM(D146+D147)</f>
        <v>144638</v>
      </c>
      <c r="E148" s="24"/>
      <c r="F148" s="24">
        <f>H148+J148</f>
        <v>111451</v>
      </c>
      <c r="G148" s="24"/>
      <c r="H148" s="24">
        <f>SUM(H146+H147)</f>
        <v>98232</v>
      </c>
      <c r="I148" s="24"/>
      <c r="J148" s="24">
        <f>SUM(J146+J147)</f>
        <v>13219</v>
      </c>
      <c r="K148" s="24"/>
      <c r="L148" s="24">
        <f>SUM(L146+L147)</f>
        <v>13439</v>
      </c>
      <c r="M148" s="24">
        <f>SUM(M146+M147)</f>
        <v>18588</v>
      </c>
      <c r="N148" s="20"/>
      <c r="P148" s="20"/>
    </row>
    <row r="149" spans="1:16" ht="12.75">
      <c r="A149" s="21"/>
      <c r="B149" s="22"/>
      <c r="C149" s="23"/>
      <c r="D149" s="24"/>
      <c r="E149" s="24"/>
      <c r="F149" s="24"/>
      <c r="G149" s="24"/>
      <c r="H149" s="24"/>
      <c r="I149" s="24"/>
      <c r="J149" s="24"/>
      <c r="K149" s="24"/>
      <c r="L149" s="24"/>
      <c r="M149" s="24"/>
      <c r="N149" s="20"/>
      <c r="P149" s="20"/>
    </row>
    <row r="150" spans="1:16" ht="12.75">
      <c r="A150" s="21">
        <v>34</v>
      </c>
      <c r="B150" s="22" t="s">
        <v>51</v>
      </c>
      <c r="C150" s="23" t="s">
        <v>0</v>
      </c>
      <c r="D150" s="24">
        <f>19850+F150+L150</f>
        <v>218419</v>
      </c>
      <c r="E150" s="24"/>
      <c r="F150" s="24">
        <f>H150+J150</f>
        <v>179561</v>
      </c>
      <c r="G150" s="24"/>
      <c r="H150" s="24">
        <v>157031</v>
      </c>
      <c r="I150" s="24"/>
      <c r="J150" s="24">
        <v>22530</v>
      </c>
      <c r="K150" s="24"/>
      <c r="L150" s="24">
        <v>19008</v>
      </c>
      <c r="M150" s="24">
        <v>17466</v>
      </c>
      <c r="N150" s="20"/>
      <c r="P150" s="20"/>
    </row>
    <row r="151" spans="1:16" ht="12.75">
      <c r="A151" s="21"/>
      <c r="B151" s="22"/>
      <c r="C151" s="23" t="s">
        <v>2</v>
      </c>
      <c r="D151" s="24">
        <f>F151+L151</f>
        <v>2084</v>
      </c>
      <c r="E151" s="24"/>
      <c r="F151" s="24">
        <f>H151+J151</f>
        <v>0</v>
      </c>
      <c r="G151" s="24"/>
      <c r="H151" s="24"/>
      <c r="I151" s="24"/>
      <c r="J151" s="24"/>
      <c r="K151" s="24"/>
      <c r="L151" s="24">
        <v>2084</v>
      </c>
      <c r="M151" s="24"/>
      <c r="N151" s="20"/>
      <c r="P151" s="20"/>
    </row>
    <row r="152" spans="1:16" ht="12.75">
      <c r="A152" s="21"/>
      <c r="B152" s="22"/>
      <c r="C152" s="23" t="s">
        <v>4</v>
      </c>
      <c r="D152" s="24">
        <f>SUM(D150+D151)</f>
        <v>220503</v>
      </c>
      <c r="E152" s="24"/>
      <c r="F152" s="24">
        <f>H152+J152</f>
        <v>179561</v>
      </c>
      <c r="G152" s="24"/>
      <c r="H152" s="24">
        <f>SUM(H150+H151)</f>
        <v>157031</v>
      </c>
      <c r="I152" s="24"/>
      <c r="J152" s="24">
        <f>SUM(J150+J151)</f>
        <v>22530</v>
      </c>
      <c r="K152" s="24"/>
      <c r="L152" s="24">
        <f>SUM(L150+L151)</f>
        <v>21092</v>
      </c>
      <c r="M152" s="24">
        <f>SUM(M150+M151)</f>
        <v>17466</v>
      </c>
      <c r="N152" s="20"/>
      <c r="P152" s="20"/>
    </row>
    <row r="153" spans="1:16" ht="12.75">
      <c r="A153" s="21"/>
      <c r="B153" s="22"/>
      <c r="C153" s="23"/>
      <c r="D153" s="24"/>
      <c r="E153" s="24"/>
      <c r="F153" s="24"/>
      <c r="G153" s="24"/>
      <c r="H153" s="24"/>
      <c r="I153" s="24"/>
      <c r="J153" s="24"/>
      <c r="K153" s="24"/>
      <c r="L153" s="24"/>
      <c r="M153" s="24"/>
      <c r="N153" s="20"/>
      <c r="P153" s="20"/>
    </row>
    <row r="154" spans="1:16" ht="12.75">
      <c r="A154" s="21">
        <v>35</v>
      </c>
      <c r="B154" s="22" t="s">
        <v>52</v>
      </c>
      <c r="C154" s="23" t="s">
        <v>0</v>
      </c>
      <c r="D154" s="24">
        <f>35745+F154+L154</f>
        <v>405529</v>
      </c>
      <c r="E154" s="24"/>
      <c r="F154" s="24">
        <f>H154+J154</f>
        <v>324648</v>
      </c>
      <c r="G154" s="24"/>
      <c r="H154" s="24">
        <v>282255</v>
      </c>
      <c r="I154" s="24"/>
      <c r="J154" s="24">
        <v>42393</v>
      </c>
      <c r="K154" s="24"/>
      <c r="L154" s="24">
        <v>45136</v>
      </c>
      <c r="M154" s="24">
        <v>32658</v>
      </c>
      <c r="N154" s="20"/>
      <c r="P154" s="20"/>
    </row>
    <row r="155" spans="1:16" ht="12.75">
      <c r="A155" s="21"/>
      <c r="B155" s="22"/>
      <c r="C155" s="23" t="s">
        <v>2</v>
      </c>
      <c r="D155" s="24">
        <f>F155+L155</f>
        <v>7166</v>
      </c>
      <c r="E155" s="24"/>
      <c r="F155" s="24">
        <f>H155+J155</f>
        <v>0</v>
      </c>
      <c r="G155" s="24"/>
      <c r="H155" s="24"/>
      <c r="I155" s="24"/>
      <c r="J155" s="24"/>
      <c r="K155" s="24"/>
      <c r="L155" s="24">
        <v>7166</v>
      </c>
      <c r="M155" s="24"/>
      <c r="N155" s="20"/>
      <c r="P155" s="20"/>
    </row>
    <row r="156" spans="1:16" ht="12.75">
      <c r="A156" s="21"/>
      <c r="B156" s="22"/>
      <c r="C156" s="23" t="s">
        <v>4</v>
      </c>
      <c r="D156" s="24">
        <f>SUM(D154+D155)</f>
        <v>412695</v>
      </c>
      <c r="E156" s="24"/>
      <c r="F156" s="24">
        <f>H156+J156</f>
        <v>324648</v>
      </c>
      <c r="G156" s="24"/>
      <c r="H156" s="24">
        <f>SUM(H154+H155)</f>
        <v>282255</v>
      </c>
      <c r="I156" s="24"/>
      <c r="J156" s="24">
        <f>SUM(J154+J155)</f>
        <v>42393</v>
      </c>
      <c r="K156" s="24"/>
      <c r="L156" s="24">
        <f>SUM(L154+L155)</f>
        <v>52302</v>
      </c>
      <c r="M156" s="24">
        <f>SUM(M154+M155)</f>
        <v>32658</v>
      </c>
      <c r="N156" s="20"/>
      <c r="P156" s="20"/>
    </row>
    <row r="157" spans="1:16" ht="12.75">
      <c r="A157" s="21"/>
      <c r="B157" s="22"/>
      <c r="C157" s="23"/>
      <c r="D157" s="24"/>
      <c r="E157" s="24"/>
      <c r="F157" s="24"/>
      <c r="G157" s="24"/>
      <c r="H157" s="24"/>
      <c r="I157" s="24"/>
      <c r="J157" s="24"/>
      <c r="K157" s="24"/>
      <c r="L157" s="24"/>
      <c r="M157" s="24"/>
      <c r="N157" s="20"/>
      <c r="P157" s="20"/>
    </row>
    <row r="158" spans="1:16" ht="12.75">
      <c r="A158" s="21">
        <v>36</v>
      </c>
      <c r="B158" s="22" t="s">
        <v>53</v>
      </c>
      <c r="C158" s="23" t="s">
        <v>0</v>
      </c>
      <c r="D158" s="24">
        <f>20660+F158+L158</f>
        <v>186457</v>
      </c>
      <c r="E158" s="24"/>
      <c r="F158" s="24">
        <f>H158+J158</f>
        <v>144104</v>
      </c>
      <c r="G158" s="24"/>
      <c r="H158" s="24">
        <v>127896</v>
      </c>
      <c r="I158" s="24"/>
      <c r="J158" s="24">
        <v>16208</v>
      </c>
      <c r="K158" s="24"/>
      <c r="L158" s="24">
        <v>21693</v>
      </c>
      <c r="M158" s="24">
        <v>17454</v>
      </c>
      <c r="N158" s="20"/>
      <c r="P158" s="20"/>
    </row>
    <row r="159" spans="1:16" ht="12.75">
      <c r="A159" s="21"/>
      <c r="B159" s="22"/>
      <c r="C159" s="23" t="s">
        <v>2</v>
      </c>
      <c r="D159" s="24">
        <f>F159+L159</f>
        <v>1351</v>
      </c>
      <c r="E159" s="24"/>
      <c r="F159" s="24">
        <f>H159+J159</f>
        <v>0</v>
      </c>
      <c r="G159" s="24"/>
      <c r="H159" s="24"/>
      <c r="I159" s="24"/>
      <c r="J159" s="24"/>
      <c r="K159" s="24"/>
      <c r="L159" s="24">
        <v>1351</v>
      </c>
      <c r="M159" s="24"/>
      <c r="N159" s="20"/>
      <c r="P159" s="20"/>
    </row>
    <row r="160" spans="1:16" ht="12.75">
      <c r="A160" s="21"/>
      <c r="B160" s="22"/>
      <c r="C160" s="23" t="s">
        <v>4</v>
      </c>
      <c r="D160" s="24">
        <f>SUM(D158+D159)</f>
        <v>187808</v>
      </c>
      <c r="E160" s="24"/>
      <c r="F160" s="24">
        <f>H160+J160</f>
        <v>144104</v>
      </c>
      <c r="G160" s="24"/>
      <c r="H160" s="24">
        <f>SUM(H158+H159)</f>
        <v>127896</v>
      </c>
      <c r="I160" s="24"/>
      <c r="J160" s="24">
        <f>SUM(J158+J159)</f>
        <v>16208</v>
      </c>
      <c r="K160" s="24"/>
      <c r="L160" s="24">
        <f>SUM(L158+L159)</f>
        <v>23044</v>
      </c>
      <c r="M160" s="24">
        <f>SUM(M158+M159)</f>
        <v>17454</v>
      </c>
      <c r="N160" s="20"/>
      <c r="P160" s="20"/>
    </row>
    <row r="161" spans="1:16" ht="12.75">
      <c r="A161" s="21"/>
      <c r="B161" s="22"/>
      <c r="C161" s="23"/>
      <c r="D161" s="24"/>
      <c r="E161" s="24"/>
      <c r="F161" s="24"/>
      <c r="G161" s="24"/>
      <c r="H161" s="24"/>
      <c r="I161" s="24"/>
      <c r="J161" s="24"/>
      <c r="K161" s="24"/>
      <c r="L161" s="24"/>
      <c r="M161" s="24"/>
      <c r="N161" s="20"/>
      <c r="P161" s="20"/>
    </row>
    <row r="162" spans="1:16" ht="12.75">
      <c r="A162" s="21">
        <v>37</v>
      </c>
      <c r="B162" s="22" t="s">
        <v>54</v>
      </c>
      <c r="C162" s="23" t="s">
        <v>0</v>
      </c>
      <c r="D162" s="24">
        <f>37729+F162+L162</f>
        <v>330918</v>
      </c>
      <c r="E162" s="24"/>
      <c r="F162" s="24">
        <f>H162+J162</f>
        <v>268651</v>
      </c>
      <c r="G162" s="24"/>
      <c r="H162" s="24">
        <v>235026</v>
      </c>
      <c r="I162" s="24"/>
      <c r="J162" s="24">
        <v>33625</v>
      </c>
      <c r="K162" s="24"/>
      <c r="L162" s="24">
        <v>24538</v>
      </c>
      <c r="M162" s="24">
        <v>35240</v>
      </c>
      <c r="N162" s="20"/>
      <c r="P162" s="20"/>
    </row>
    <row r="163" spans="1:16" ht="12.75">
      <c r="A163" s="21"/>
      <c r="B163" s="26"/>
      <c r="C163" s="23" t="s">
        <v>2</v>
      </c>
      <c r="D163" s="24">
        <f>F163+L163</f>
        <v>4679</v>
      </c>
      <c r="E163" s="24"/>
      <c r="F163" s="24">
        <f>H163+J163</f>
        <v>0</v>
      </c>
      <c r="G163" s="24"/>
      <c r="H163" s="24"/>
      <c r="I163" s="24"/>
      <c r="J163" s="24"/>
      <c r="K163" s="24"/>
      <c r="L163" s="24">
        <v>4679</v>
      </c>
      <c r="M163" s="24"/>
      <c r="N163" s="20"/>
      <c r="P163" s="20"/>
    </row>
    <row r="164" spans="1:16" ht="12.75">
      <c r="A164" s="21"/>
      <c r="B164" s="22"/>
      <c r="C164" s="23" t="s">
        <v>4</v>
      </c>
      <c r="D164" s="24">
        <f>SUM(D162+D163)</f>
        <v>335597</v>
      </c>
      <c r="E164" s="24"/>
      <c r="F164" s="24">
        <f>H164+J164</f>
        <v>268651</v>
      </c>
      <c r="G164" s="24"/>
      <c r="H164" s="24">
        <f>SUM(H162+H163)</f>
        <v>235026</v>
      </c>
      <c r="I164" s="24"/>
      <c r="J164" s="24">
        <f>SUM(J162+J163)</f>
        <v>33625</v>
      </c>
      <c r="K164" s="24"/>
      <c r="L164" s="24">
        <f>SUM(L162+L163)</f>
        <v>29217</v>
      </c>
      <c r="M164" s="24">
        <f>SUM(M162+M163)</f>
        <v>35240</v>
      </c>
      <c r="N164" s="20"/>
      <c r="P164" s="20"/>
    </row>
    <row r="165" spans="1:16" ht="12.75">
      <c r="A165" s="21"/>
      <c r="B165" s="22"/>
      <c r="C165" s="23"/>
      <c r="D165" s="24"/>
      <c r="E165" s="24"/>
      <c r="F165" s="24"/>
      <c r="G165" s="24"/>
      <c r="H165" s="24"/>
      <c r="I165" s="24"/>
      <c r="J165" s="24"/>
      <c r="K165" s="24"/>
      <c r="L165" s="24"/>
      <c r="M165" s="24"/>
      <c r="N165" s="20"/>
      <c r="P165" s="20"/>
    </row>
    <row r="166" spans="1:16" ht="12.75">
      <c r="A166" s="21">
        <v>38</v>
      </c>
      <c r="B166" s="22" t="s">
        <v>55</v>
      </c>
      <c r="C166" s="23" t="s">
        <v>0</v>
      </c>
      <c r="D166" s="24">
        <f>15344+F166+L166</f>
        <v>123347</v>
      </c>
      <c r="E166" s="24"/>
      <c r="F166" s="24">
        <f>H166+J166</f>
        <v>95885</v>
      </c>
      <c r="G166" s="24"/>
      <c r="H166" s="24">
        <v>85020</v>
      </c>
      <c r="I166" s="24"/>
      <c r="J166" s="24">
        <v>10865</v>
      </c>
      <c r="K166" s="24"/>
      <c r="L166" s="24">
        <v>12118</v>
      </c>
      <c r="M166" s="24">
        <v>13849</v>
      </c>
      <c r="N166" s="20"/>
      <c r="P166" s="20"/>
    </row>
    <row r="167" spans="1:16" ht="12.75">
      <c r="A167" s="21"/>
      <c r="B167" s="22"/>
      <c r="C167" s="23" t="s">
        <v>2</v>
      </c>
      <c r="D167" s="24">
        <f>F167+L167</f>
        <v>657</v>
      </c>
      <c r="E167" s="24"/>
      <c r="F167" s="24">
        <f>H167+J167</f>
        <v>0</v>
      </c>
      <c r="G167" s="24"/>
      <c r="H167" s="24"/>
      <c r="I167" s="24"/>
      <c r="J167" s="24"/>
      <c r="K167" s="24"/>
      <c r="L167" s="24">
        <v>657</v>
      </c>
      <c r="M167" s="24"/>
      <c r="N167" s="20"/>
      <c r="P167" s="20"/>
    </row>
    <row r="168" spans="1:16" ht="12.75">
      <c r="A168" s="21"/>
      <c r="B168" s="22"/>
      <c r="C168" s="23" t="s">
        <v>4</v>
      </c>
      <c r="D168" s="24">
        <f>SUM(D166+D167)</f>
        <v>124004</v>
      </c>
      <c r="E168" s="24"/>
      <c r="F168" s="24">
        <f>H168+J168</f>
        <v>95885</v>
      </c>
      <c r="G168" s="24"/>
      <c r="H168" s="24">
        <f>SUM(H166+H167)</f>
        <v>85020</v>
      </c>
      <c r="I168" s="24"/>
      <c r="J168" s="24">
        <f>SUM(J166+J167)</f>
        <v>10865</v>
      </c>
      <c r="K168" s="24"/>
      <c r="L168" s="24">
        <f>SUM(L166+L167)</f>
        <v>12775</v>
      </c>
      <c r="M168" s="24">
        <f>SUM(M166+M167)</f>
        <v>13849</v>
      </c>
      <c r="N168" s="20"/>
      <c r="P168" s="20"/>
    </row>
    <row r="169" spans="1:16" ht="12.75">
      <c r="A169" s="21"/>
      <c r="B169" s="22"/>
      <c r="C169" s="23"/>
      <c r="D169" s="24"/>
      <c r="E169" s="24"/>
      <c r="F169" s="24"/>
      <c r="G169" s="24"/>
      <c r="H169" s="24"/>
      <c r="I169" s="24"/>
      <c r="J169" s="24"/>
      <c r="K169" s="24"/>
      <c r="L169" s="24"/>
      <c r="M169" s="24"/>
      <c r="N169" s="20"/>
      <c r="P169" s="20"/>
    </row>
    <row r="170" spans="1:16" ht="12.75">
      <c r="A170" s="21">
        <v>39</v>
      </c>
      <c r="B170" s="22" t="s">
        <v>56</v>
      </c>
      <c r="C170" s="23" t="s">
        <v>0</v>
      </c>
      <c r="D170" s="24">
        <f>26689+F170+L170</f>
        <v>253621</v>
      </c>
      <c r="E170" s="24"/>
      <c r="F170" s="24">
        <f>H170+J170</f>
        <v>205342</v>
      </c>
      <c r="G170" s="24"/>
      <c r="H170" s="24">
        <v>180729</v>
      </c>
      <c r="I170" s="24"/>
      <c r="J170" s="24">
        <v>24613</v>
      </c>
      <c r="K170" s="24"/>
      <c r="L170" s="24">
        <v>21590</v>
      </c>
      <c r="M170" s="24">
        <v>23165</v>
      </c>
      <c r="N170" s="20"/>
      <c r="P170" s="20"/>
    </row>
    <row r="171" spans="1:16" ht="12.75">
      <c r="A171" s="21"/>
      <c r="B171" s="22"/>
      <c r="C171" s="23" t="s">
        <v>2</v>
      </c>
      <c r="D171" s="24">
        <f>F171+L171</f>
        <v>1433</v>
      </c>
      <c r="E171" s="24"/>
      <c r="F171" s="24">
        <f>H171+J171</f>
        <v>0</v>
      </c>
      <c r="G171" s="24"/>
      <c r="H171" s="24"/>
      <c r="I171" s="24"/>
      <c r="J171" s="24"/>
      <c r="K171" s="24"/>
      <c r="L171" s="24">
        <v>1433</v>
      </c>
      <c r="M171" s="24"/>
      <c r="N171" s="20"/>
      <c r="P171" s="20"/>
    </row>
    <row r="172" spans="1:16" ht="12.75">
      <c r="A172" s="21"/>
      <c r="B172" s="22"/>
      <c r="C172" s="23" t="s">
        <v>4</v>
      </c>
      <c r="D172" s="24">
        <f>SUM(D170+D171)</f>
        <v>255054</v>
      </c>
      <c r="E172" s="24"/>
      <c r="F172" s="24">
        <f>H172+J172</f>
        <v>205342</v>
      </c>
      <c r="G172" s="24"/>
      <c r="H172" s="24">
        <f>SUM(H170+H171)</f>
        <v>180729</v>
      </c>
      <c r="I172" s="24"/>
      <c r="J172" s="24">
        <f>SUM(J170+J171)</f>
        <v>24613</v>
      </c>
      <c r="K172" s="24"/>
      <c r="L172" s="24">
        <f>SUM(L170+L171)</f>
        <v>23023</v>
      </c>
      <c r="M172" s="24">
        <f>SUM(M170+M171)</f>
        <v>23165</v>
      </c>
      <c r="N172" s="20"/>
      <c r="P172" s="20"/>
    </row>
    <row r="173" spans="1:16" ht="12.75">
      <c r="A173" s="21"/>
      <c r="B173" s="22"/>
      <c r="C173" s="23"/>
      <c r="D173" s="24"/>
      <c r="E173" s="24"/>
      <c r="F173" s="24"/>
      <c r="G173" s="24"/>
      <c r="H173" s="24"/>
      <c r="I173" s="24"/>
      <c r="J173" s="24"/>
      <c r="K173" s="24"/>
      <c r="L173" s="24"/>
      <c r="M173" s="24"/>
      <c r="N173" s="20"/>
      <c r="P173" s="20"/>
    </row>
    <row r="174" spans="1:16" ht="12.75">
      <c r="A174" s="21">
        <v>40</v>
      </c>
      <c r="B174" s="22" t="s">
        <v>57</v>
      </c>
      <c r="C174" s="23" t="s">
        <v>0</v>
      </c>
      <c r="D174" s="24">
        <f>33873+F174+L174</f>
        <v>215458</v>
      </c>
      <c r="E174" s="24"/>
      <c r="F174" s="24">
        <f>H174+J174</f>
        <v>162251</v>
      </c>
      <c r="G174" s="24"/>
      <c r="H174" s="24">
        <v>141516</v>
      </c>
      <c r="I174" s="24"/>
      <c r="J174" s="24">
        <v>20735</v>
      </c>
      <c r="K174" s="24"/>
      <c r="L174" s="24">
        <v>19334</v>
      </c>
      <c r="M174" s="24">
        <v>31683</v>
      </c>
      <c r="N174" s="20"/>
      <c r="P174" s="20"/>
    </row>
    <row r="175" spans="1:16" ht="12.75">
      <c r="A175" s="21"/>
      <c r="B175" s="22"/>
      <c r="C175" s="23" t="s">
        <v>2</v>
      </c>
      <c r="D175" s="24">
        <f>F175+L175</f>
        <v>4687</v>
      </c>
      <c r="E175" s="24"/>
      <c r="F175" s="24">
        <f>H175+J175</f>
        <v>0</v>
      </c>
      <c r="G175" s="24"/>
      <c r="H175" s="24"/>
      <c r="I175" s="24"/>
      <c r="J175" s="24"/>
      <c r="K175" s="24"/>
      <c r="L175" s="24">
        <v>4687</v>
      </c>
      <c r="M175" s="24"/>
      <c r="N175" s="20"/>
      <c r="P175" s="20"/>
    </row>
    <row r="176" spans="1:16" ht="12.75">
      <c r="A176" s="21"/>
      <c r="B176" s="22"/>
      <c r="C176" s="23" t="s">
        <v>4</v>
      </c>
      <c r="D176" s="24">
        <f>SUM(D174+D175)</f>
        <v>220145</v>
      </c>
      <c r="E176" s="24"/>
      <c r="F176" s="24">
        <f>H176+J176</f>
        <v>162251</v>
      </c>
      <c r="G176" s="24"/>
      <c r="H176" s="24">
        <f>SUM(H174+H175)</f>
        <v>141516</v>
      </c>
      <c r="I176" s="24"/>
      <c r="J176" s="24">
        <f>SUM(J174+J175)</f>
        <v>20735</v>
      </c>
      <c r="K176" s="24"/>
      <c r="L176" s="24">
        <f>SUM(L174+L175)</f>
        <v>24021</v>
      </c>
      <c r="M176" s="24">
        <f>SUM(M174+M175)</f>
        <v>31683</v>
      </c>
      <c r="N176" s="20"/>
      <c r="P176" s="20"/>
    </row>
    <row r="177" spans="1:16" ht="12.75">
      <c r="A177" s="21"/>
      <c r="B177" s="22"/>
      <c r="C177" s="23"/>
      <c r="D177" s="24"/>
      <c r="E177" s="24"/>
      <c r="F177" s="24"/>
      <c r="G177" s="24"/>
      <c r="H177" s="24"/>
      <c r="I177" s="24"/>
      <c r="J177" s="24"/>
      <c r="K177" s="24"/>
      <c r="L177" s="24"/>
      <c r="M177" s="24"/>
      <c r="N177" s="20"/>
      <c r="P177" s="20"/>
    </row>
    <row r="178" spans="1:16" ht="12.75">
      <c r="A178" s="21">
        <v>41</v>
      </c>
      <c r="B178" s="22" t="s">
        <v>58</v>
      </c>
      <c r="C178" s="23" t="s">
        <v>0</v>
      </c>
      <c r="D178" s="24">
        <f>24887+F178+L178</f>
        <v>186324</v>
      </c>
      <c r="E178" s="24"/>
      <c r="F178" s="24">
        <f>H178+J178</f>
        <v>146077</v>
      </c>
      <c r="G178" s="24"/>
      <c r="H178" s="24">
        <v>128337</v>
      </c>
      <c r="I178" s="24"/>
      <c r="J178" s="24">
        <v>17740</v>
      </c>
      <c r="K178" s="24"/>
      <c r="L178" s="24">
        <v>15360</v>
      </c>
      <c r="M178" s="24">
        <v>22647</v>
      </c>
      <c r="N178" s="20"/>
      <c r="P178" s="20"/>
    </row>
    <row r="179" spans="1:16" ht="12.75">
      <c r="A179" s="21"/>
      <c r="B179" s="22"/>
      <c r="C179" s="23" t="s">
        <v>2</v>
      </c>
      <c r="D179" s="24">
        <f>F179+L179</f>
        <v>1997</v>
      </c>
      <c r="E179" s="24"/>
      <c r="F179" s="24">
        <f>H179+J179</f>
        <v>0</v>
      </c>
      <c r="G179" s="24"/>
      <c r="H179" s="24"/>
      <c r="I179" s="24"/>
      <c r="J179" s="24"/>
      <c r="K179" s="24"/>
      <c r="L179" s="24">
        <v>1997</v>
      </c>
      <c r="M179" s="24"/>
      <c r="N179" s="20"/>
      <c r="P179" s="20"/>
    </row>
    <row r="180" spans="1:16" ht="12.75">
      <c r="A180" s="21"/>
      <c r="B180" s="22"/>
      <c r="C180" s="23" t="s">
        <v>4</v>
      </c>
      <c r="D180" s="24">
        <f>SUM(D178+D179)</f>
        <v>188321</v>
      </c>
      <c r="E180" s="24"/>
      <c r="F180" s="24">
        <f>H180+J180</f>
        <v>146077</v>
      </c>
      <c r="G180" s="24"/>
      <c r="H180" s="24">
        <f>SUM(H178+H179)</f>
        <v>128337</v>
      </c>
      <c r="I180" s="24"/>
      <c r="J180" s="24">
        <f>SUM(J178+J179)</f>
        <v>17740</v>
      </c>
      <c r="K180" s="24"/>
      <c r="L180" s="24">
        <f>SUM(L178+L179)</f>
        <v>17357</v>
      </c>
      <c r="M180" s="24">
        <f>SUM(M178+M179)</f>
        <v>22647</v>
      </c>
      <c r="N180" s="20"/>
      <c r="P180" s="20"/>
    </row>
    <row r="181" spans="1:16" ht="12.75">
      <c r="A181" s="21"/>
      <c r="B181" s="22"/>
      <c r="C181" s="23"/>
      <c r="D181" s="24"/>
      <c r="E181" s="24"/>
      <c r="F181" s="24"/>
      <c r="G181" s="24"/>
      <c r="H181" s="24"/>
      <c r="I181" s="24"/>
      <c r="J181" s="24"/>
      <c r="K181" s="24"/>
      <c r="L181" s="24"/>
      <c r="M181" s="24"/>
      <c r="N181" s="20"/>
      <c r="P181" s="20"/>
    </row>
    <row r="182" spans="1:16" ht="12.75">
      <c r="A182" s="21">
        <v>42</v>
      </c>
      <c r="B182" s="27" t="s">
        <v>59</v>
      </c>
      <c r="C182" s="23" t="s">
        <v>0</v>
      </c>
      <c r="D182" s="24">
        <f>198691+F182+L182</f>
        <v>985246</v>
      </c>
      <c r="E182" s="38" t="s">
        <v>63</v>
      </c>
      <c r="F182" s="24">
        <f>H182+J182</f>
        <v>732895</v>
      </c>
      <c r="G182" s="24"/>
      <c r="H182" s="24">
        <v>629444</v>
      </c>
      <c r="I182" s="38" t="s">
        <v>64</v>
      </c>
      <c r="J182" s="24">
        <v>103451</v>
      </c>
      <c r="K182" s="38" t="s">
        <v>65</v>
      </c>
      <c r="L182" s="24">
        <v>53660</v>
      </c>
      <c r="M182" s="24">
        <v>72449</v>
      </c>
      <c r="N182" s="20"/>
      <c r="P182" s="20"/>
    </row>
    <row r="183" spans="1:16" ht="15.75" customHeight="1">
      <c r="A183" s="21"/>
      <c r="B183" s="22"/>
      <c r="C183" s="23" t="s">
        <v>2</v>
      </c>
      <c r="D183" s="24">
        <f>F183+L183</f>
        <v>6174</v>
      </c>
      <c r="E183" s="38"/>
      <c r="F183" s="24">
        <f>H183+J183</f>
        <v>0</v>
      </c>
      <c r="G183" s="24"/>
      <c r="H183" s="24"/>
      <c r="I183" s="38"/>
      <c r="J183" s="24"/>
      <c r="K183" s="38"/>
      <c r="L183" s="24">
        <v>6174</v>
      </c>
      <c r="M183" s="24"/>
      <c r="N183" s="20"/>
      <c r="P183" s="20"/>
    </row>
    <row r="184" spans="1:16" ht="18.75" customHeight="1">
      <c r="A184" s="21"/>
      <c r="B184" s="22"/>
      <c r="C184" s="23" t="s">
        <v>4</v>
      </c>
      <c r="D184" s="24">
        <f>SUM(D182+D183)</f>
        <v>991420</v>
      </c>
      <c r="E184" s="38" t="s">
        <v>63</v>
      </c>
      <c r="F184" s="24">
        <f>H184+J184</f>
        <v>732895</v>
      </c>
      <c r="G184" s="24"/>
      <c r="H184" s="24">
        <f>SUM(H182+H183)</f>
        <v>629444</v>
      </c>
      <c r="I184" s="38" t="s">
        <v>64</v>
      </c>
      <c r="J184" s="24">
        <f>SUM(J182+J183)</f>
        <v>103451</v>
      </c>
      <c r="K184" s="38" t="s">
        <v>65</v>
      </c>
      <c r="L184" s="24">
        <f>SUM(L182+L183)</f>
        <v>59834</v>
      </c>
      <c r="M184" s="24">
        <f>SUM(M182+M183)</f>
        <v>72449</v>
      </c>
      <c r="N184" s="20"/>
      <c r="P184" s="20"/>
    </row>
    <row r="185" spans="1:16" ht="18" customHeight="1">
      <c r="A185" s="21"/>
      <c r="B185" s="22"/>
      <c r="C185" s="23"/>
      <c r="D185" s="24"/>
      <c r="E185" s="24"/>
      <c r="F185" s="24"/>
      <c r="G185" s="24"/>
      <c r="H185" s="24"/>
      <c r="I185" s="24"/>
      <c r="J185" s="24"/>
      <c r="K185" s="24"/>
      <c r="L185" s="24"/>
      <c r="M185" s="24"/>
      <c r="N185" s="20"/>
      <c r="P185" s="20"/>
    </row>
    <row r="186" spans="1:14" ht="102" customHeight="1">
      <c r="A186" s="21">
        <v>43</v>
      </c>
      <c r="B186" s="41" t="s">
        <v>73</v>
      </c>
      <c r="C186" s="28" t="s">
        <v>0</v>
      </c>
      <c r="D186" s="29">
        <f>F186+L186</f>
        <v>105000</v>
      </c>
      <c r="E186" s="29"/>
      <c r="F186" s="24">
        <f>H186+J186</f>
        <v>85000</v>
      </c>
      <c r="G186" s="29"/>
      <c r="H186" s="29">
        <v>85000</v>
      </c>
      <c r="I186" s="24"/>
      <c r="J186" s="24">
        <v>0</v>
      </c>
      <c r="K186" s="24"/>
      <c r="L186" s="24">
        <v>20000</v>
      </c>
      <c r="M186" s="24">
        <v>0</v>
      </c>
      <c r="N186" s="20"/>
    </row>
    <row r="187" spans="1:24" ht="17.25" customHeight="1">
      <c r="A187" s="21"/>
      <c r="B187" s="22"/>
      <c r="C187" s="23" t="s">
        <v>2</v>
      </c>
      <c r="D187" s="24">
        <f>F187+L187</f>
        <v>4807</v>
      </c>
      <c r="E187" s="24"/>
      <c r="F187" s="24">
        <f>H187+J187</f>
        <v>0</v>
      </c>
      <c r="G187" s="24"/>
      <c r="H187" s="24"/>
      <c r="I187" s="24"/>
      <c r="J187" s="24"/>
      <c r="K187" s="24"/>
      <c r="L187" s="24">
        <v>4807</v>
      </c>
      <c r="M187" s="24"/>
      <c r="N187" s="64"/>
      <c r="O187" s="64"/>
      <c r="P187" s="64"/>
      <c r="Q187" s="64"/>
      <c r="R187" s="64"/>
      <c r="S187" s="64"/>
      <c r="T187" s="64"/>
      <c r="U187" s="64"/>
      <c r="V187" s="64"/>
      <c r="W187" s="64"/>
      <c r="X187" s="64"/>
    </row>
    <row r="188" spans="1:13" ht="21.75" customHeight="1">
      <c r="A188" s="30"/>
      <c r="B188" s="30"/>
      <c r="C188" s="31" t="s">
        <v>4</v>
      </c>
      <c r="D188" s="32">
        <f>SUM(D186:D187)</f>
        <v>109807</v>
      </c>
      <c r="E188" s="32"/>
      <c r="F188" s="33">
        <f>H188+J188</f>
        <v>85000</v>
      </c>
      <c r="G188" s="33"/>
      <c r="H188" s="33">
        <f>SUM(H186+H187)</f>
        <v>85000</v>
      </c>
      <c r="I188" s="33"/>
      <c r="J188" s="33">
        <f>SUM(J186+J187)</f>
        <v>0</v>
      </c>
      <c r="K188" s="33"/>
      <c r="L188" s="33">
        <f>SUM(L186+L187)</f>
        <v>24807</v>
      </c>
      <c r="M188" s="33">
        <f>SUM(M186+M187)</f>
        <v>0</v>
      </c>
    </row>
    <row r="189" spans="1:13" ht="12.75">
      <c r="A189" s="34"/>
      <c r="M189" s="24"/>
    </row>
    <row r="190" spans="1:13" ht="39" customHeight="1">
      <c r="A190" s="63" t="s">
        <v>66</v>
      </c>
      <c r="B190" s="63"/>
      <c r="C190" s="63"/>
      <c r="D190" s="63"/>
      <c r="E190" s="63"/>
      <c r="F190" s="63"/>
      <c r="G190" s="63"/>
      <c r="H190" s="63"/>
      <c r="I190" s="63"/>
      <c r="J190" s="63"/>
      <c r="K190" s="63"/>
      <c r="L190" s="63"/>
      <c r="M190" s="63"/>
    </row>
    <row r="191" spans="1:13" ht="22.5" customHeight="1">
      <c r="A191" s="45" t="s">
        <v>67</v>
      </c>
      <c r="B191" s="45"/>
      <c r="C191" s="45"/>
      <c r="D191" s="45"/>
      <c r="E191" s="45"/>
      <c r="F191" s="45"/>
      <c r="G191" s="45"/>
      <c r="H191" s="45"/>
      <c r="I191" s="45"/>
      <c r="J191" s="45"/>
      <c r="K191" s="45"/>
      <c r="L191" s="45"/>
      <c r="M191" s="45"/>
    </row>
    <row r="192" spans="1:13" ht="30.75" customHeight="1">
      <c r="A192" s="45" t="s">
        <v>68</v>
      </c>
      <c r="B192" s="45"/>
      <c r="C192" s="45"/>
      <c r="D192" s="45"/>
      <c r="E192" s="45"/>
      <c r="F192" s="45"/>
      <c r="G192" s="45"/>
      <c r="H192" s="45"/>
      <c r="I192" s="45"/>
      <c r="J192" s="45"/>
      <c r="K192" s="45"/>
      <c r="L192" s="45"/>
      <c r="M192" s="45"/>
    </row>
    <row r="193" spans="1:13" ht="29.25" customHeight="1">
      <c r="A193" s="46" t="s">
        <v>69</v>
      </c>
      <c r="B193" s="46"/>
      <c r="C193" s="46"/>
      <c r="D193" s="46"/>
      <c r="E193" s="46"/>
      <c r="F193" s="46"/>
      <c r="G193" s="46"/>
      <c r="H193" s="46"/>
      <c r="I193" s="46"/>
      <c r="J193" s="46"/>
      <c r="K193" s="46"/>
      <c r="L193" s="46"/>
      <c r="M193" s="46"/>
    </row>
    <row r="194" spans="1:13" ht="44.25" customHeight="1">
      <c r="A194" s="47" t="s">
        <v>70</v>
      </c>
      <c r="B194" s="47"/>
      <c r="C194" s="47"/>
      <c r="D194" s="47"/>
      <c r="E194" s="47"/>
      <c r="F194" s="47"/>
      <c r="G194" s="47"/>
      <c r="H194" s="47"/>
      <c r="I194" s="47"/>
      <c r="J194" s="47"/>
      <c r="K194" s="47"/>
      <c r="L194" s="47"/>
      <c r="M194" s="47"/>
    </row>
    <row r="195" spans="1:12" ht="12.75">
      <c r="A195" s="3"/>
      <c r="B195" s="3"/>
      <c r="C195" s="3"/>
      <c r="D195" s="3"/>
      <c r="E195" s="3"/>
      <c r="F195" s="3"/>
      <c r="G195" s="3"/>
      <c r="H195" s="3"/>
      <c r="I195" s="3"/>
      <c r="J195" s="3"/>
      <c r="K195" s="3"/>
      <c r="L195" s="3"/>
    </row>
  </sheetData>
  <sheetProtection/>
  <mergeCells count="21">
    <mergeCell ref="A190:M190"/>
    <mergeCell ref="N187:X187"/>
    <mergeCell ref="O10:R10"/>
    <mergeCell ref="F11:F13"/>
    <mergeCell ref="H11:J11"/>
    <mergeCell ref="L11:L13"/>
    <mergeCell ref="F10:L10"/>
    <mergeCell ref="J12:J13"/>
    <mergeCell ref="H12:H13"/>
    <mergeCell ref="M11:M13"/>
    <mergeCell ref="A5:L5"/>
    <mergeCell ref="A6:L6"/>
    <mergeCell ref="A7:L7"/>
    <mergeCell ref="A10:A13"/>
    <mergeCell ref="B10:B13"/>
    <mergeCell ref="D10:D13"/>
    <mergeCell ref="C10:C13"/>
    <mergeCell ref="A191:M191"/>
    <mergeCell ref="A193:M193"/>
    <mergeCell ref="A194:M194"/>
    <mergeCell ref="A192:M192"/>
  </mergeCells>
  <printOptions/>
  <pageMargins left="0.5" right="0.25" top="0.6" bottom="0.36" header="0.33" footer="0.19"/>
  <pageSetup horizontalDpi="600" verticalDpi="600" orientation="portrait" paperSize="9" scale="65" r:id="rId1"/>
  <rowBreaks count="2" manualBreakCount="2">
    <brk id="73" max="12" man="1"/>
    <brk id="14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gabi</dc:creator>
  <cp:keywords/>
  <dc:description/>
  <cp:lastModifiedBy>Mihaela Cernica</cp:lastModifiedBy>
  <cp:lastPrinted>2014-07-28T05:57:44Z</cp:lastPrinted>
  <dcterms:created xsi:type="dcterms:W3CDTF">2012-10-16T11:53:27Z</dcterms:created>
  <dcterms:modified xsi:type="dcterms:W3CDTF">2014-07-28T05:58:02Z</dcterms:modified>
  <cp:category/>
  <cp:version/>
  <cp:contentType/>
  <cp:contentStatus/>
</cp:coreProperties>
</file>